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velyn\Desktop\"/>
    </mc:Choice>
  </mc:AlternateContent>
  <bookViews>
    <workbookView xWindow="0" yWindow="0" windowWidth="19200" windowHeight="11595" tabRatio="763"/>
  </bookViews>
  <sheets>
    <sheet name="INGRESOS" sheetId="1" r:id="rId1"/>
    <sheet name="JUSTIFICACION DE INGRESOS" sheetId="2" r:id="rId2"/>
    <sheet name="Est. Aplic. Fondos (Programa)" sheetId="3" r:id="rId3"/>
    <sheet name="Superavit Libre y Específico" sheetId="4" r:id="rId4"/>
    <sheet name="RESUM. GASTO SOLICIIT. SUBPART " sheetId="5" r:id="rId5"/>
    <sheet name="JUSTIFICACION DE GASTO" sheetId="6" r:id="rId6"/>
    <sheet name="CLASIFICACION ECONÓMICA" sheetId="7" r:id="rId7"/>
    <sheet name="RESUMEN DE GASTO" sheetId="8" r:id="rId8"/>
  </sheets>
  <externalReferences>
    <externalReference r:id="rId9"/>
  </externalReferences>
  <definedNames>
    <definedName name="_xlnm._FilterDatabase" localSheetId="6" hidden="1">'CLASIFICACION ECONÓMICA'!$A$3:$E$353</definedName>
    <definedName name="AREA" localSheetId="6">'CLASIFICACION ECONÓMICA'!$A$3:$G$326</definedName>
    <definedName name="_xlnm.Print_Titles" localSheetId="6">'CLASIFICACION ECONÓMICA'!$3:$5</definedName>
    <definedName name="_xlnm.Print_Titles" localSheetId="5">'JUSTIFICACION DE GASTO'!$9:$9</definedName>
    <definedName name="_xlnm.Print_Titles" localSheetId="1">'JUSTIFICACION DE INGRESOS'!$8:$8</definedName>
    <definedName name="_xlnm.Print_Titles" localSheetId="4">'RESUM. GASTO SOLICIIT. SUBPART '!$10:$10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5" i="7" l="1"/>
  <c r="M355" i="7"/>
  <c r="P354" i="7" s="1"/>
  <c r="L355" i="7"/>
  <c r="Q354" i="7"/>
  <c r="O354" i="7"/>
  <c r="N351" i="7"/>
  <c r="M351" i="7"/>
  <c r="P347" i="7" s="1"/>
  <c r="L351" i="7"/>
  <c r="N348" i="7"/>
  <c r="Q347" i="7" s="1"/>
  <c r="M348" i="7"/>
  <c r="L348" i="7"/>
  <c r="O347" i="7" s="1"/>
  <c r="N344" i="7"/>
  <c r="M344" i="7"/>
  <c r="L344" i="7"/>
  <c r="N336" i="7"/>
  <c r="M336" i="7"/>
  <c r="P332" i="7" s="1"/>
  <c r="P330" i="7" s="1"/>
  <c r="P308" i="7" s="1"/>
  <c r="L336" i="7"/>
  <c r="N333" i="7"/>
  <c r="M333" i="7"/>
  <c r="L333" i="7"/>
  <c r="O332" i="7" s="1"/>
  <c r="O330" i="7" s="1"/>
  <c r="P320" i="7"/>
  <c r="N320" i="7"/>
  <c r="Q320" i="7" s="1"/>
  <c r="M320" i="7"/>
  <c r="L320" i="7"/>
  <c r="O320" i="7" s="1"/>
  <c r="P310" i="7"/>
  <c r="N310" i="7"/>
  <c r="Q310" i="7" s="1"/>
  <c r="M310" i="7"/>
  <c r="L310" i="7"/>
  <c r="O310" i="7" s="1"/>
  <c r="Q303" i="7"/>
  <c r="O303" i="7"/>
  <c r="N303" i="7"/>
  <c r="M303" i="7"/>
  <c r="P303" i="7" s="1"/>
  <c r="L303" i="7"/>
  <c r="N297" i="7"/>
  <c r="Q290" i="7" s="1"/>
  <c r="M297" i="7"/>
  <c r="L297" i="7"/>
  <c r="N292" i="7"/>
  <c r="M292" i="7"/>
  <c r="L292" i="7"/>
  <c r="O290" i="7"/>
  <c r="N290" i="7"/>
  <c r="M290" i="7"/>
  <c r="P290" i="7" s="1"/>
  <c r="L290" i="7"/>
  <c r="Q275" i="7"/>
  <c r="P275" i="7"/>
  <c r="O275" i="7"/>
  <c r="Q270" i="7"/>
  <c r="P270" i="7"/>
  <c r="O270" i="7"/>
  <c r="Q269" i="7"/>
  <c r="P269" i="7"/>
  <c r="O269" i="7"/>
  <c r="N268" i="7"/>
  <c r="M268" i="7"/>
  <c r="L268" i="7"/>
  <c r="Q249" i="7"/>
  <c r="P249" i="7"/>
  <c r="O249" i="7"/>
  <c r="N230" i="7"/>
  <c r="M230" i="7"/>
  <c r="L230" i="7"/>
  <c r="N191" i="7"/>
  <c r="M191" i="7"/>
  <c r="L191" i="7"/>
  <c r="O185" i="7" s="1"/>
  <c r="N189" i="7"/>
  <c r="M189" i="7"/>
  <c r="L189" i="7"/>
  <c r="N186" i="7"/>
  <c r="Q185" i="7" s="1"/>
  <c r="M186" i="7"/>
  <c r="L186" i="7"/>
  <c r="P185" i="7"/>
  <c r="N179" i="7"/>
  <c r="M179" i="7"/>
  <c r="L179" i="7"/>
  <c r="N171" i="7"/>
  <c r="M171" i="7"/>
  <c r="L171" i="7"/>
  <c r="N168" i="7"/>
  <c r="M168" i="7"/>
  <c r="L168" i="7"/>
  <c r="N162" i="7"/>
  <c r="M162" i="7"/>
  <c r="L162" i="7"/>
  <c r="N155" i="7"/>
  <c r="M155" i="7"/>
  <c r="L155" i="7"/>
  <c r="S170" i="5"/>
  <c r="S169" i="5" s="1"/>
  <c r="S168" i="5" s="1"/>
  <c r="N170" i="5"/>
  <c r="N169" i="5" s="1"/>
  <c r="N168" i="5" s="1"/>
  <c r="J170" i="5"/>
  <c r="H170" i="5"/>
  <c r="L361" i="7" s="1"/>
  <c r="L359" i="7" s="1"/>
  <c r="O359" i="7" s="1"/>
  <c r="Z169" i="5"/>
  <c r="Z168" i="5" s="1"/>
  <c r="Y169" i="5"/>
  <c r="Y168" i="5" s="1"/>
  <c r="X169" i="5"/>
  <c r="X168" i="5" s="1"/>
  <c r="W169" i="5"/>
  <c r="V169" i="5"/>
  <c r="U169" i="5"/>
  <c r="U168" i="5" s="1"/>
  <c r="T169" i="5"/>
  <c r="T168" i="5" s="1"/>
  <c r="R169" i="5"/>
  <c r="Q169" i="5"/>
  <c r="Q168" i="5" s="1"/>
  <c r="P169" i="5"/>
  <c r="P168" i="5" s="1"/>
  <c r="O169" i="5"/>
  <c r="M169" i="5"/>
  <c r="M168" i="5" s="1"/>
  <c r="L169" i="5"/>
  <c r="L168" i="5" s="1"/>
  <c r="K169" i="5"/>
  <c r="J169" i="5"/>
  <c r="I169" i="5"/>
  <c r="I168" i="5" s="1"/>
  <c r="H169" i="5"/>
  <c r="H168" i="5" s="1"/>
  <c r="G169" i="5"/>
  <c r="F169" i="5"/>
  <c r="F168" i="5" s="1"/>
  <c r="E169" i="5"/>
  <c r="E168" i="5" s="1"/>
  <c r="D169" i="5"/>
  <c r="D168" i="5" s="1"/>
  <c r="C169" i="5"/>
  <c r="W168" i="5"/>
  <c r="V168" i="5"/>
  <c r="R168" i="5"/>
  <c r="O168" i="5"/>
  <c r="K168" i="5"/>
  <c r="J168" i="5"/>
  <c r="G168" i="5"/>
  <c r="C168" i="5"/>
  <c r="S167" i="5"/>
  <c r="S166" i="5" s="1"/>
  <c r="S165" i="5" s="1"/>
  <c r="N167" i="5"/>
  <c r="J167" i="5"/>
  <c r="H167" i="5"/>
  <c r="L283" i="7" s="1"/>
  <c r="L281" i="7" s="1"/>
  <c r="O281" i="7" s="1"/>
  <c r="O279" i="7" s="1"/>
  <c r="Z166" i="5"/>
  <c r="Y166" i="5"/>
  <c r="X166" i="5"/>
  <c r="W166" i="5"/>
  <c r="W165" i="5" s="1"/>
  <c r="V166" i="5"/>
  <c r="V165" i="5" s="1"/>
  <c r="U166" i="5"/>
  <c r="T166" i="5"/>
  <c r="T165" i="5" s="1"/>
  <c r="R166" i="5"/>
  <c r="R165" i="5" s="1"/>
  <c r="Q166" i="5"/>
  <c r="P166" i="5"/>
  <c r="O166" i="5"/>
  <c r="O165" i="5" s="1"/>
  <c r="N166" i="5"/>
  <c r="N165" i="5" s="1"/>
  <c r="M166" i="5"/>
  <c r="L166" i="5"/>
  <c r="L165" i="5" s="1"/>
  <c r="K166" i="5"/>
  <c r="K165" i="5" s="1"/>
  <c r="J166" i="5"/>
  <c r="J165" i="5" s="1"/>
  <c r="I166" i="5"/>
  <c r="G166" i="5"/>
  <c r="G165" i="5" s="1"/>
  <c r="F166" i="5"/>
  <c r="F165" i="5" s="1"/>
  <c r="E166" i="5"/>
  <c r="D166" i="5"/>
  <c r="C166" i="5"/>
  <c r="C165" i="5" s="1"/>
  <c r="Z165" i="5"/>
  <c r="Y165" i="5"/>
  <c r="X165" i="5"/>
  <c r="U165" i="5"/>
  <c r="Q165" i="5"/>
  <c r="P165" i="5"/>
  <c r="M165" i="5"/>
  <c r="I165" i="5"/>
  <c r="E165" i="5"/>
  <c r="D165" i="5"/>
  <c r="S164" i="5"/>
  <c r="N164" i="5"/>
  <c r="J164" i="5"/>
  <c r="H164" i="5"/>
  <c r="L237" i="7" s="1"/>
  <c r="L236" i="7" s="1"/>
  <c r="O236" i="7" s="1"/>
  <c r="Z163" i="5"/>
  <c r="Y163" i="5"/>
  <c r="X163" i="5"/>
  <c r="W163" i="5"/>
  <c r="V163" i="5"/>
  <c r="U163" i="5"/>
  <c r="T163" i="5"/>
  <c r="R163" i="5"/>
  <c r="Q163" i="5"/>
  <c r="P163" i="5"/>
  <c r="O163" i="5"/>
  <c r="N163" i="5"/>
  <c r="M163" i="5"/>
  <c r="L163" i="5"/>
  <c r="K163" i="5"/>
  <c r="J163" i="5"/>
  <c r="I163" i="5"/>
  <c r="G163" i="5"/>
  <c r="F163" i="5"/>
  <c r="E163" i="5"/>
  <c r="D163" i="5"/>
  <c r="C163" i="5"/>
  <c r="S162" i="5"/>
  <c r="N162" i="5"/>
  <c r="J162" i="5"/>
  <c r="H162" i="5"/>
  <c r="L234" i="7" s="1"/>
  <c r="S161" i="5"/>
  <c r="S160" i="5" s="1"/>
  <c r="N161" i="5"/>
  <c r="N160" i="5" s="1"/>
  <c r="J161" i="5"/>
  <c r="H161" i="5"/>
  <c r="L233" i="7" s="1"/>
  <c r="Z160" i="5"/>
  <c r="Y160" i="5"/>
  <c r="X160" i="5"/>
  <c r="W160" i="5"/>
  <c r="V160" i="5"/>
  <c r="U160" i="5"/>
  <c r="T160" i="5"/>
  <c r="R160" i="5"/>
  <c r="Q160" i="5"/>
  <c r="P160" i="5"/>
  <c r="O160" i="5"/>
  <c r="M160" i="5"/>
  <c r="L160" i="5"/>
  <c r="K160" i="5"/>
  <c r="I160" i="5"/>
  <c r="H160" i="5"/>
  <c r="G160" i="5"/>
  <c r="F160" i="5"/>
  <c r="E160" i="5"/>
  <c r="D160" i="5"/>
  <c r="C160" i="5"/>
  <c r="S159" i="5"/>
  <c r="N159" i="5"/>
  <c r="J159" i="5"/>
  <c r="H159" i="5"/>
  <c r="L226" i="7" s="1"/>
  <c r="S158" i="5"/>
  <c r="N158" i="5"/>
  <c r="J158" i="5"/>
  <c r="H158" i="5"/>
  <c r="L225" i="7" s="1"/>
  <c r="L224" i="7" s="1"/>
  <c r="Z157" i="5"/>
  <c r="Y157" i="5"/>
  <c r="X157" i="5"/>
  <c r="W157" i="5"/>
  <c r="V157" i="5"/>
  <c r="U157" i="5"/>
  <c r="T157" i="5"/>
  <c r="R157" i="5"/>
  <c r="Q157" i="5"/>
  <c r="Q148" i="5" s="1"/>
  <c r="P157" i="5"/>
  <c r="O157" i="5"/>
  <c r="N157" i="5"/>
  <c r="M157" i="5"/>
  <c r="L157" i="5"/>
  <c r="K157" i="5"/>
  <c r="I157" i="5"/>
  <c r="I148" i="5" s="1"/>
  <c r="G157" i="5"/>
  <c r="F157" i="5"/>
  <c r="E157" i="5"/>
  <c r="D157" i="5"/>
  <c r="C157" i="5"/>
  <c r="S156" i="5"/>
  <c r="N156" i="5"/>
  <c r="N154" i="5" s="1"/>
  <c r="J156" i="5"/>
  <c r="H156" i="5"/>
  <c r="L223" i="7" s="1"/>
  <c r="S155" i="5"/>
  <c r="N155" i="5"/>
  <c r="J155" i="5"/>
  <c r="H155" i="5"/>
  <c r="L219" i="7" s="1"/>
  <c r="L218" i="7" s="1"/>
  <c r="Z154" i="5"/>
  <c r="Y154" i="5"/>
  <c r="X154" i="5"/>
  <c r="W154" i="5"/>
  <c r="V154" i="5"/>
  <c r="U154" i="5"/>
  <c r="T154" i="5"/>
  <c r="R154" i="5"/>
  <c r="Q154" i="5"/>
  <c r="P154" i="5"/>
  <c r="O154" i="5"/>
  <c r="M154" i="5"/>
  <c r="L154" i="5"/>
  <c r="K154" i="5"/>
  <c r="I154" i="5"/>
  <c r="H154" i="5"/>
  <c r="G154" i="5"/>
  <c r="F154" i="5"/>
  <c r="E154" i="5"/>
  <c r="D154" i="5"/>
  <c r="C154" i="5"/>
  <c r="S153" i="5"/>
  <c r="N153" i="5"/>
  <c r="J153" i="5"/>
  <c r="H153" i="5"/>
  <c r="L214" i="7" s="1"/>
  <c r="L213" i="7" s="1"/>
  <c r="Z152" i="5"/>
  <c r="Y152" i="5"/>
  <c r="X152" i="5"/>
  <c r="W152" i="5"/>
  <c r="V152" i="5"/>
  <c r="U152" i="5"/>
  <c r="T152" i="5"/>
  <c r="R152" i="5"/>
  <c r="Q152" i="5"/>
  <c r="P152" i="5"/>
  <c r="O152" i="5"/>
  <c r="N152" i="5"/>
  <c r="M152" i="5"/>
  <c r="L152" i="5"/>
  <c r="K152" i="5"/>
  <c r="J152" i="5"/>
  <c r="I152" i="5"/>
  <c r="G152" i="5"/>
  <c r="F152" i="5"/>
  <c r="E152" i="5"/>
  <c r="D152" i="5"/>
  <c r="C152" i="5"/>
  <c r="S151" i="5"/>
  <c r="N151" i="5"/>
  <c r="J151" i="5"/>
  <c r="H151" i="5"/>
  <c r="L205" i="7" s="1"/>
  <c r="AB150" i="5"/>
  <c r="S150" i="5"/>
  <c r="N150" i="5"/>
  <c r="J150" i="5"/>
  <c r="AA150" i="5" s="1"/>
  <c r="H150" i="5"/>
  <c r="L199" i="7" s="1"/>
  <c r="Z149" i="5"/>
  <c r="Y149" i="5"/>
  <c r="X149" i="5"/>
  <c r="W149" i="5"/>
  <c r="W148" i="5" s="1"/>
  <c r="V149" i="5"/>
  <c r="U149" i="5"/>
  <c r="T149" i="5"/>
  <c r="R149" i="5"/>
  <c r="R148" i="5" s="1"/>
  <c r="Q149" i="5"/>
  <c r="P149" i="5"/>
  <c r="O149" i="5"/>
  <c r="O148" i="5" s="1"/>
  <c r="N149" i="5"/>
  <c r="N148" i="5" s="1"/>
  <c r="M149" i="5"/>
  <c r="L149" i="5"/>
  <c r="K149" i="5"/>
  <c r="J149" i="5"/>
  <c r="I149" i="5"/>
  <c r="G149" i="5"/>
  <c r="F149" i="5"/>
  <c r="E149" i="5"/>
  <c r="E148" i="5" s="1"/>
  <c r="D149" i="5"/>
  <c r="C149" i="5"/>
  <c r="U148" i="5"/>
  <c r="T148" i="5"/>
  <c r="S147" i="5"/>
  <c r="N147" i="5"/>
  <c r="J147" i="5"/>
  <c r="H147" i="5"/>
  <c r="L274" i="7" s="1"/>
  <c r="S146" i="5"/>
  <c r="N146" i="5"/>
  <c r="N145" i="5" s="1"/>
  <c r="J146" i="5"/>
  <c r="H146" i="5"/>
  <c r="L266" i="7" s="1"/>
  <c r="L265" i="7" s="1"/>
  <c r="Z145" i="5"/>
  <c r="Y145" i="5"/>
  <c r="X145" i="5"/>
  <c r="W145" i="5"/>
  <c r="V145" i="5"/>
  <c r="U145" i="5"/>
  <c r="T145" i="5"/>
  <c r="R145" i="5"/>
  <c r="Q145" i="5"/>
  <c r="P145" i="5"/>
  <c r="O145" i="5"/>
  <c r="M145" i="5"/>
  <c r="L145" i="5"/>
  <c r="K145" i="5"/>
  <c r="J145" i="5"/>
  <c r="I145" i="5"/>
  <c r="G145" i="5"/>
  <c r="F145" i="5"/>
  <c r="E145" i="5"/>
  <c r="D145" i="5"/>
  <c r="C145" i="5"/>
  <c r="S144" i="5"/>
  <c r="N144" i="5"/>
  <c r="J144" i="5"/>
  <c r="H144" i="5"/>
  <c r="L251" i="7" s="1"/>
  <c r="O251" i="7" s="1"/>
  <c r="S143" i="5"/>
  <c r="N143" i="5"/>
  <c r="J143" i="5"/>
  <c r="H143" i="5"/>
  <c r="L250" i="7" s="1"/>
  <c r="O250" i="7" s="1"/>
  <c r="S142" i="5"/>
  <c r="N142" i="5"/>
  <c r="J142" i="5"/>
  <c r="H142" i="5"/>
  <c r="L245" i="7" s="1"/>
  <c r="O245" i="7" s="1"/>
  <c r="S141" i="5"/>
  <c r="N141" i="5"/>
  <c r="J141" i="5"/>
  <c r="H141" i="5"/>
  <c r="L244" i="7" s="1"/>
  <c r="O244" i="7" s="1"/>
  <c r="O242" i="7" s="1"/>
  <c r="Z140" i="5"/>
  <c r="Y140" i="5"/>
  <c r="X140" i="5"/>
  <c r="W140" i="5"/>
  <c r="V140" i="5"/>
  <c r="U140" i="5"/>
  <c r="T140" i="5"/>
  <c r="R140" i="5"/>
  <c r="Q140" i="5"/>
  <c r="P140" i="5"/>
  <c r="O140" i="5"/>
  <c r="M140" i="5"/>
  <c r="L140" i="5"/>
  <c r="K140" i="5"/>
  <c r="I140" i="5"/>
  <c r="H140" i="5"/>
  <c r="G140" i="5"/>
  <c r="F140" i="5"/>
  <c r="E140" i="5"/>
  <c r="D140" i="5"/>
  <c r="C140" i="5"/>
  <c r="S139" i="5"/>
  <c r="O139" i="5"/>
  <c r="N139" i="5"/>
  <c r="J139" i="5"/>
  <c r="AA139" i="5" s="1"/>
  <c r="M263" i="7" s="1"/>
  <c r="H139" i="5"/>
  <c r="S138" i="5"/>
  <c r="AA138" i="5" s="1"/>
  <c r="M262" i="7" s="1"/>
  <c r="N138" i="5"/>
  <c r="J138" i="5"/>
  <c r="H138" i="5"/>
  <c r="L262" i="7" s="1"/>
  <c r="AA137" i="5"/>
  <c r="M261" i="7" s="1"/>
  <c r="S137" i="5"/>
  <c r="N137" i="5"/>
  <c r="J137" i="5"/>
  <c r="H137" i="5"/>
  <c r="S136" i="5"/>
  <c r="N136" i="5"/>
  <c r="J136" i="5"/>
  <c r="H136" i="5"/>
  <c r="L260" i="7" s="1"/>
  <c r="AA135" i="5"/>
  <c r="M259" i="7" s="1"/>
  <c r="S135" i="5"/>
  <c r="N135" i="5"/>
  <c r="J135" i="5"/>
  <c r="H135" i="5"/>
  <c r="S134" i="5"/>
  <c r="N134" i="5"/>
  <c r="J134" i="5"/>
  <c r="H134" i="5"/>
  <c r="L258" i="7" s="1"/>
  <c r="S133" i="5"/>
  <c r="N133" i="5"/>
  <c r="J133" i="5"/>
  <c r="H133" i="5"/>
  <c r="S132" i="5"/>
  <c r="N132" i="5"/>
  <c r="N131" i="5" s="1"/>
  <c r="J132" i="5"/>
  <c r="H132" i="5"/>
  <c r="L256" i="7" s="1"/>
  <c r="Z131" i="5"/>
  <c r="Y131" i="5"/>
  <c r="X131" i="5"/>
  <c r="W131" i="5"/>
  <c r="W130" i="5" s="1"/>
  <c r="V131" i="5"/>
  <c r="U131" i="5"/>
  <c r="T131" i="5"/>
  <c r="R131" i="5"/>
  <c r="Q131" i="5"/>
  <c r="Q130" i="5" s="1"/>
  <c r="P131" i="5"/>
  <c r="O131" i="5"/>
  <c r="O130" i="5" s="1"/>
  <c r="M131" i="5"/>
  <c r="L131" i="5"/>
  <c r="K131" i="5"/>
  <c r="K130" i="5" s="1"/>
  <c r="I131" i="5"/>
  <c r="G131" i="5"/>
  <c r="G130" i="5" s="1"/>
  <c r="F131" i="5"/>
  <c r="E131" i="5"/>
  <c r="E130" i="5" s="1"/>
  <c r="D131" i="5"/>
  <c r="C131" i="5"/>
  <c r="C130" i="5" s="1"/>
  <c r="M130" i="5"/>
  <c r="I130" i="5"/>
  <c r="S129" i="5"/>
  <c r="N129" i="5"/>
  <c r="N128" i="5" s="1"/>
  <c r="N127" i="5" s="1"/>
  <c r="J129" i="5"/>
  <c r="AA129" i="5" s="1"/>
  <c r="H129" i="5"/>
  <c r="Z128" i="5"/>
  <c r="Z127" i="5" s="1"/>
  <c r="Y128" i="5"/>
  <c r="Y127" i="5" s="1"/>
  <c r="X128" i="5"/>
  <c r="W128" i="5"/>
  <c r="V128" i="5"/>
  <c r="V127" i="5" s="1"/>
  <c r="U128" i="5"/>
  <c r="U127" i="5" s="1"/>
  <c r="T128" i="5"/>
  <c r="S128" i="5"/>
  <c r="S127" i="5" s="1"/>
  <c r="R128" i="5"/>
  <c r="R127" i="5" s="1"/>
  <c r="Q128" i="5"/>
  <c r="Q127" i="5" s="1"/>
  <c r="P128" i="5"/>
  <c r="O128" i="5"/>
  <c r="M128" i="5"/>
  <c r="M127" i="5" s="1"/>
  <c r="L128" i="5"/>
  <c r="K128" i="5"/>
  <c r="K127" i="5" s="1"/>
  <c r="J128" i="5"/>
  <c r="J127" i="5" s="1"/>
  <c r="I128" i="5"/>
  <c r="I127" i="5" s="1"/>
  <c r="G128" i="5"/>
  <c r="F128" i="5"/>
  <c r="F127" i="5" s="1"/>
  <c r="E128" i="5"/>
  <c r="E127" i="5" s="1"/>
  <c r="D128" i="5"/>
  <c r="D127" i="5" s="1"/>
  <c r="C128" i="5"/>
  <c r="X127" i="5"/>
  <c r="W127" i="5"/>
  <c r="T127" i="5"/>
  <c r="P127" i="5"/>
  <c r="O127" i="5"/>
  <c r="L127" i="5"/>
  <c r="G127" i="5"/>
  <c r="C127" i="5"/>
  <c r="S126" i="5"/>
  <c r="N126" i="5"/>
  <c r="J126" i="5"/>
  <c r="H126" i="5"/>
  <c r="L149" i="7" s="1"/>
  <c r="S125" i="5"/>
  <c r="N125" i="5"/>
  <c r="J125" i="5"/>
  <c r="AA125" i="5" s="1"/>
  <c r="M148" i="7" s="1"/>
  <c r="H125" i="5"/>
  <c r="S124" i="5"/>
  <c r="N124" i="5"/>
  <c r="J124" i="5"/>
  <c r="J118" i="5" s="1"/>
  <c r="H124" i="5"/>
  <c r="L147" i="7" s="1"/>
  <c r="AA123" i="5"/>
  <c r="M146" i="7" s="1"/>
  <c r="S123" i="5"/>
  <c r="N123" i="5"/>
  <c r="J123" i="5"/>
  <c r="H123" i="5"/>
  <c r="S122" i="5"/>
  <c r="N122" i="5"/>
  <c r="J122" i="5"/>
  <c r="H122" i="5"/>
  <c r="L145" i="7" s="1"/>
  <c r="AA121" i="5"/>
  <c r="M144" i="7" s="1"/>
  <c r="S121" i="5"/>
  <c r="N121" i="5"/>
  <c r="J121" i="5"/>
  <c r="H121" i="5"/>
  <c r="S120" i="5"/>
  <c r="AA120" i="5" s="1"/>
  <c r="M143" i="7" s="1"/>
  <c r="N120" i="5"/>
  <c r="J120" i="5"/>
  <c r="H120" i="5"/>
  <c r="L143" i="7" s="1"/>
  <c r="AA119" i="5"/>
  <c r="S119" i="5"/>
  <c r="N119" i="5"/>
  <c r="J119" i="5"/>
  <c r="H119" i="5"/>
  <c r="Z118" i="5"/>
  <c r="Y118" i="5"/>
  <c r="X118" i="5"/>
  <c r="W118" i="5"/>
  <c r="V118" i="5"/>
  <c r="U118" i="5"/>
  <c r="T118" i="5"/>
  <c r="R118" i="5"/>
  <c r="Q118" i="5"/>
  <c r="P118" i="5"/>
  <c r="O118" i="5"/>
  <c r="M118" i="5"/>
  <c r="L118" i="5"/>
  <c r="K118" i="5"/>
  <c r="I118" i="5"/>
  <c r="G118" i="5"/>
  <c r="F118" i="5"/>
  <c r="E118" i="5"/>
  <c r="D118" i="5"/>
  <c r="C118" i="5"/>
  <c r="S117" i="5"/>
  <c r="N117" i="5"/>
  <c r="AA117" i="5" s="1"/>
  <c r="M140" i="7" s="1"/>
  <c r="J117" i="5"/>
  <c r="H117" i="5"/>
  <c r="S116" i="5"/>
  <c r="N116" i="5"/>
  <c r="N115" i="5" s="1"/>
  <c r="J116" i="5"/>
  <c r="H116" i="5"/>
  <c r="L137" i="7" s="1"/>
  <c r="Z115" i="5"/>
  <c r="Y115" i="5"/>
  <c r="X115" i="5"/>
  <c r="W115" i="5"/>
  <c r="V115" i="5"/>
  <c r="U115" i="5"/>
  <c r="T115" i="5"/>
  <c r="S115" i="5"/>
  <c r="R115" i="5"/>
  <c r="Q115" i="5"/>
  <c r="P115" i="5"/>
  <c r="O115" i="5"/>
  <c r="M115" i="5"/>
  <c r="L115" i="5"/>
  <c r="K115" i="5"/>
  <c r="K92" i="5" s="1"/>
  <c r="I115" i="5"/>
  <c r="G115" i="5"/>
  <c r="F115" i="5"/>
  <c r="E115" i="5"/>
  <c r="D115" i="5"/>
  <c r="C115" i="5"/>
  <c r="S114" i="5"/>
  <c r="N114" i="5"/>
  <c r="N112" i="5" s="1"/>
  <c r="J114" i="5"/>
  <c r="H114" i="5"/>
  <c r="L135" i="7" s="1"/>
  <c r="AA113" i="5"/>
  <c r="S113" i="5"/>
  <c r="N113" i="5"/>
  <c r="J113" i="5"/>
  <c r="H113" i="5"/>
  <c r="Z112" i="5"/>
  <c r="Y112" i="5"/>
  <c r="X112" i="5"/>
  <c r="W112" i="5"/>
  <c r="V112" i="5"/>
  <c r="U112" i="5"/>
  <c r="T112" i="5"/>
  <c r="R112" i="5"/>
  <c r="Q112" i="5"/>
  <c r="P112" i="5"/>
  <c r="O112" i="5"/>
  <c r="M112" i="5"/>
  <c r="L112" i="5"/>
  <c r="K112" i="5"/>
  <c r="J112" i="5"/>
  <c r="I112" i="5"/>
  <c r="G112" i="5"/>
  <c r="F112" i="5"/>
  <c r="E112" i="5"/>
  <c r="D112" i="5"/>
  <c r="C112" i="5"/>
  <c r="S111" i="5"/>
  <c r="N111" i="5"/>
  <c r="J111" i="5"/>
  <c r="AA111" i="5" s="1"/>
  <c r="M132" i="7" s="1"/>
  <c r="H111" i="5"/>
  <c r="S110" i="5"/>
  <c r="N110" i="5"/>
  <c r="J110" i="5"/>
  <c r="J104" i="5" s="1"/>
  <c r="H110" i="5"/>
  <c r="L131" i="7" s="1"/>
  <c r="S109" i="5"/>
  <c r="N109" i="5"/>
  <c r="J109" i="5"/>
  <c r="AA109" i="5" s="1"/>
  <c r="M130" i="7" s="1"/>
  <c r="H109" i="5"/>
  <c r="S108" i="5"/>
  <c r="N108" i="5"/>
  <c r="J108" i="5"/>
  <c r="H108" i="5"/>
  <c r="L129" i="7" s="1"/>
  <c r="S107" i="5"/>
  <c r="AA107" i="5" s="1"/>
  <c r="M128" i="7" s="1"/>
  <c r="N107" i="5"/>
  <c r="J107" i="5"/>
  <c r="H107" i="5"/>
  <c r="S106" i="5"/>
  <c r="AA106" i="5" s="1"/>
  <c r="M127" i="7" s="1"/>
  <c r="N106" i="5"/>
  <c r="J106" i="5"/>
  <c r="H106" i="5"/>
  <c r="L127" i="7" s="1"/>
  <c r="AA105" i="5"/>
  <c r="S105" i="5"/>
  <c r="N105" i="5"/>
  <c r="J105" i="5"/>
  <c r="H105" i="5"/>
  <c r="Z104" i="5"/>
  <c r="Y104" i="5"/>
  <c r="X104" i="5"/>
  <c r="W104" i="5"/>
  <c r="V104" i="5"/>
  <c r="U104" i="5"/>
  <c r="T104" i="5"/>
  <c r="R104" i="5"/>
  <c r="Q104" i="5"/>
  <c r="P104" i="5"/>
  <c r="O104" i="5"/>
  <c r="M104" i="5"/>
  <c r="L104" i="5"/>
  <c r="K104" i="5"/>
  <c r="I104" i="5"/>
  <c r="G104" i="5"/>
  <c r="F104" i="5"/>
  <c r="E104" i="5"/>
  <c r="D104" i="5"/>
  <c r="C104" i="5"/>
  <c r="S103" i="5"/>
  <c r="O103" i="5"/>
  <c r="O99" i="5" s="1"/>
  <c r="O92" i="5" s="1"/>
  <c r="N103" i="5"/>
  <c r="J103" i="5"/>
  <c r="AA103" i="5" s="1"/>
  <c r="H103" i="5"/>
  <c r="L124" i="7" s="1"/>
  <c r="S102" i="5"/>
  <c r="N102" i="5"/>
  <c r="J102" i="5"/>
  <c r="H102" i="5"/>
  <c r="L123" i="7" s="1"/>
  <c r="S101" i="5"/>
  <c r="N101" i="5"/>
  <c r="J101" i="5"/>
  <c r="H101" i="5"/>
  <c r="L122" i="7" s="1"/>
  <c r="S100" i="5"/>
  <c r="N100" i="5"/>
  <c r="J100" i="5"/>
  <c r="H100" i="5"/>
  <c r="L121" i="7" s="1"/>
  <c r="L120" i="7" s="1"/>
  <c r="Z99" i="5"/>
  <c r="Y99" i="5"/>
  <c r="X99" i="5"/>
  <c r="W99" i="5"/>
  <c r="V99" i="5"/>
  <c r="U99" i="5"/>
  <c r="T99" i="5"/>
  <c r="R99" i="5"/>
  <c r="Q99" i="5"/>
  <c r="P99" i="5"/>
  <c r="P92" i="5" s="1"/>
  <c r="M99" i="5"/>
  <c r="L99" i="5"/>
  <c r="K99" i="5"/>
  <c r="I99" i="5"/>
  <c r="H99" i="5"/>
  <c r="G99" i="5"/>
  <c r="F99" i="5"/>
  <c r="E99" i="5"/>
  <c r="D99" i="5"/>
  <c r="C99" i="5"/>
  <c r="S98" i="5"/>
  <c r="AA98" i="5" s="1"/>
  <c r="M119" i="7" s="1"/>
  <c r="N98" i="5"/>
  <c r="J98" i="5"/>
  <c r="H98" i="5"/>
  <c r="L119" i="7" s="1"/>
  <c r="S97" i="5"/>
  <c r="N97" i="5"/>
  <c r="J97" i="5"/>
  <c r="C97" i="5"/>
  <c r="H97" i="5" s="1"/>
  <c r="L118" i="7" s="1"/>
  <c r="AA96" i="5"/>
  <c r="M117" i="7" s="1"/>
  <c r="S96" i="5"/>
  <c r="N96" i="5"/>
  <c r="J96" i="5"/>
  <c r="H96" i="5"/>
  <c r="S95" i="5"/>
  <c r="AA95" i="5" s="1"/>
  <c r="M116" i="7" s="1"/>
  <c r="N95" i="5"/>
  <c r="N93" i="5" s="1"/>
  <c r="J95" i="5"/>
  <c r="H95" i="5"/>
  <c r="L116" i="7" s="1"/>
  <c r="AA94" i="5"/>
  <c r="S94" i="5"/>
  <c r="N94" i="5"/>
  <c r="J94" i="5"/>
  <c r="H94" i="5"/>
  <c r="Z93" i="5"/>
  <c r="Y93" i="5"/>
  <c r="X93" i="5"/>
  <c r="W93" i="5"/>
  <c r="V93" i="5"/>
  <c r="U93" i="5"/>
  <c r="T93" i="5"/>
  <c r="R93" i="5"/>
  <c r="Q93" i="5"/>
  <c r="P93" i="5"/>
  <c r="O93" i="5"/>
  <c r="M93" i="5"/>
  <c r="L93" i="5"/>
  <c r="K93" i="5"/>
  <c r="I93" i="5"/>
  <c r="G93" i="5"/>
  <c r="F93" i="5"/>
  <c r="E93" i="5"/>
  <c r="D93" i="5"/>
  <c r="C93" i="5"/>
  <c r="G92" i="5"/>
  <c r="C92" i="5"/>
  <c r="S91" i="5"/>
  <c r="AA91" i="5" s="1"/>
  <c r="M110" i="7" s="1"/>
  <c r="N91" i="5"/>
  <c r="J91" i="5"/>
  <c r="H91" i="5"/>
  <c r="L110" i="7" s="1"/>
  <c r="AA90" i="5"/>
  <c r="M109" i="7" s="1"/>
  <c r="S90" i="5"/>
  <c r="N90" i="5"/>
  <c r="J90" i="5"/>
  <c r="H90" i="5"/>
  <c r="S89" i="5"/>
  <c r="N89" i="5"/>
  <c r="N87" i="5" s="1"/>
  <c r="J89" i="5"/>
  <c r="H89" i="5"/>
  <c r="L107" i="7" s="1"/>
  <c r="AA88" i="5"/>
  <c r="S88" i="5"/>
  <c r="N88" i="5"/>
  <c r="J88" i="5"/>
  <c r="H88" i="5"/>
  <c r="Z87" i="5"/>
  <c r="Y87" i="5"/>
  <c r="X87" i="5"/>
  <c r="W87" i="5"/>
  <c r="V87" i="5"/>
  <c r="U87" i="5"/>
  <c r="T87" i="5"/>
  <c r="R87" i="5"/>
  <c r="Q87" i="5"/>
  <c r="P87" i="5"/>
  <c r="O87" i="5"/>
  <c r="M87" i="5"/>
  <c r="L87" i="5"/>
  <c r="K87" i="5"/>
  <c r="J87" i="5"/>
  <c r="I87" i="5"/>
  <c r="G87" i="5"/>
  <c r="F87" i="5"/>
  <c r="E87" i="5"/>
  <c r="D87" i="5"/>
  <c r="C87" i="5"/>
  <c r="S86" i="5"/>
  <c r="N86" i="5"/>
  <c r="N85" i="5" s="1"/>
  <c r="J86" i="5"/>
  <c r="AA86" i="5" s="1"/>
  <c r="H86" i="5"/>
  <c r="Z85" i="5"/>
  <c r="Y85" i="5"/>
  <c r="X85" i="5"/>
  <c r="W85" i="5"/>
  <c r="V85" i="5"/>
  <c r="U85" i="5"/>
  <c r="T85" i="5"/>
  <c r="S85" i="5"/>
  <c r="R85" i="5"/>
  <c r="Q85" i="5"/>
  <c r="P85" i="5"/>
  <c r="O85" i="5"/>
  <c r="M85" i="5"/>
  <c r="L85" i="5"/>
  <c r="K85" i="5"/>
  <c r="J85" i="5"/>
  <c r="I85" i="5"/>
  <c r="G85" i="5"/>
  <c r="F85" i="5"/>
  <c r="E85" i="5"/>
  <c r="D85" i="5"/>
  <c r="C85" i="5"/>
  <c r="S84" i="5"/>
  <c r="AA84" i="5" s="1"/>
  <c r="M102" i="7" s="1"/>
  <c r="N84" i="5"/>
  <c r="J84" i="5"/>
  <c r="H84" i="5"/>
  <c r="S83" i="5"/>
  <c r="N83" i="5"/>
  <c r="J83" i="5"/>
  <c r="H83" i="5"/>
  <c r="L101" i="7" s="1"/>
  <c r="S82" i="5"/>
  <c r="N82" i="5"/>
  <c r="J82" i="5"/>
  <c r="AA82" i="5" s="1"/>
  <c r="M100" i="7" s="1"/>
  <c r="H82" i="5"/>
  <c r="S81" i="5"/>
  <c r="N81" i="5"/>
  <c r="J81" i="5"/>
  <c r="H81" i="5"/>
  <c r="L99" i="7" s="1"/>
  <c r="AA80" i="5"/>
  <c r="M98" i="7" s="1"/>
  <c r="S80" i="5"/>
  <c r="N80" i="5"/>
  <c r="J80" i="5"/>
  <c r="H80" i="5"/>
  <c r="S79" i="5"/>
  <c r="AA79" i="5" s="1"/>
  <c r="M97" i="7" s="1"/>
  <c r="N79" i="5"/>
  <c r="J79" i="5"/>
  <c r="H79" i="5"/>
  <c r="L97" i="7" s="1"/>
  <c r="S78" i="5"/>
  <c r="AA78" i="5" s="1"/>
  <c r="M96" i="7" s="1"/>
  <c r="N78" i="5"/>
  <c r="J78" i="5"/>
  <c r="H78" i="5"/>
  <c r="S77" i="5"/>
  <c r="N77" i="5"/>
  <c r="N75" i="5" s="1"/>
  <c r="J77" i="5"/>
  <c r="H77" i="5"/>
  <c r="L95" i="7" s="1"/>
  <c r="AA76" i="5"/>
  <c r="S76" i="5"/>
  <c r="N76" i="5"/>
  <c r="J76" i="5"/>
  <c r="H76" i="5"/>
  <c r="Z75" i="5"/>
  <c r="Y75" i="5"/>
  <c r="X75" i="5"/>
  <c r="W75" i="5"/>
  <c r="V75" i="5"/>
  <c r="U75" i="5"/>
  <c r="T75" i="5"/>
  <c r="R75" i="5"/>
  <c r="Q75" i="5"/>
  <c r="P75" i="5"/>
  <c r="O75" i="5"/>
  <c r="M75" i="5"/>
  <c r="L75" i="5"/>
  <c r="K75" i="5"/>
  <c r="J75" i="5"/>
  <c r="I75" i="5"/>
  <c r="G75" i="5"/>
  <c r="F75" i="5"/>
  <c r="E75" i="5"/>
  <c r="D75" i="5"/>
  <c r="C75" i="5"/>
  <c r="S74" i="5"/>
  <c r="AA74" i="5" s="1"/>
  <c r="M92" i="7" s="1"/>
  <c r="N74" i="5"/>
  <c r="J74" i="5"/>
  <c r="H74" i="5"/>
  <c r="S73" i="5"/>
  <c r="AA73" i="5" s="1"/>
  <c r="M91" i="7" s="1"/>
  <c r="N73" i="5"/>
  <c r="N71" i="5" s="1"/>
  <c r="J73" i="5"/>
  <c r="H73" i="5"/>
  <c r="L91" i="7" s="1"/>
  <c r="AA72" i="5"/>
  <c r="S72" i="5"/>
  <c r="N72" i="5"/>
  <c r="J72" i="5"/>
  <c r="H72" i="5"/>
  <c r="Z71" i="5"/>
  <c r="Y71" i="5"/>
  <c r="X71" i="5"/>
  <c r="W71" i="5"/>
  <c r="V71" i="5"/>
  <c r="U71" i="5"/>
  <c r="T71" i="5"/>
  <c r="R71" i="5"/>
  <c r="Q71" i="5"/>
  <c r="P71" i="5"/>
  <c r="O71" i="5"/>
  <c r="M71" i="5"/>
  <c r="L71" i="5"/>
  <c r="K71" i="5"/>
  <c r="J71" i="5"/>
  <c r="I71" i="5"/>
  <c r="G71" i="5"/>
  <c r="F71" i="5"/>
  <c r="E71" i="5"/>
  <c r="D71" i="5"/>
  <c r="C71" i="5"/>
  <c r="AA70" i="5"/>
  <c r="S70" i="5"/>
  <c r="N70" i="5"/>
  <c r="J70" i="5"/>
  <c r="H70" i="5"/>
  <c r="Z69" i="5"/>
  <c r="Y69" i="5"/>
  <c r="X69" i="5"/>
  <c r="W69" i="5"/>
  <c r="V69" i="5"/>
  <c r="U69" i="5"/>
  <c r="T69" i="5"/>
  <c r="S69" i="5"/>
  <c r="R69" i="5"/>
  <c r="Q69" i="5"/>
  <c r="P69" i="5"/>
  <c r="O69" i="5"/>
  <c r="N69" i="5"/>
  <c r="M69" i="5"/>
  <c r="L69" i="5"/>
  <c r="K69" i="5"/>
  <c r="J69" i="5"/>
  <c r="I69" i="5"/>
  <c r="G69" i="5"/>
  <c r="F69" i="5"/>
  <c r="E69" i="5"/>
  <c r="D69" i="5"/>
  <c r="C69" i="5"/>
  <c r="S68" i="5"/>
  <c r="N68" i="5"/>
  <c r="J68" i="5"/>
  <c r="AA68" i="5" s="1"/>
  <c r="M84" i="7" s="1"/>
  <c r="H68" i="5"/>
  <c r="S67" i="5"/>
  <c r="N67" i="5"/>
  <c r="J67" i="5"/>
  <c r="H67" i="5"/>
  <c r="L83" i="7" s="1"/>
  <c r="AA66" i="5"/>
  <c r="M82" i="7" s="1"/>
  <c r="S66" i="5"/>
  <c r="N66" i="5"/>
  <c r="J66" i="5"/>
  <c r="H66" i="5"/>
  <c r="S65" i="5"/>
  <c r="AA65" i="5" s="1"/>
  <c r="M81" i="7" s="1"/>
  <c r="N65" i="5"/>
  <c r="J65" i="5"/>
  <c r="H65" i="5"/>
  <c r="L81" i="7" s="1"/>
  <c r="Z64" i="5"/>
  <c r="Y64" i="5"/>
  <c r="X64" i="5"/>
  <c r="W64" i="5"/>
  <c r="V64" i="5"/>
  <c r="U64" i="5"/>
  <c r="U35" i="5" s="1"/>
  <c r="T64" i="5"/>
  <c r="S64" i="5"/>
  <c r="R64" i="5"/>
  <c r="Q64" i="5"/>
  <c r="P64" i="5"/>
  <c r="O64" i="5"/>
  <c r="M64" i="5"/>
  <c r="L64" i="5"/>
  <c r="K64" i="5"/>
  <c r="I64" i="5"/>
  <c r="G64" i="5"/>
  <c r="F64" i="5"/>
  <c r="E64" i="5"/>
  <c r="D64" i="5"/>
  <c r="C64" i="5"/>
  <c r="S63" i="5"/>
  <c r="AA63" i="5" s="1"/>
  <c r="M78" i="7" s="1"/>
  <c r="N63" i="5"/>
  <c r="J63" i="5"/>
  <c r="H63" i="5"/>
  <c r="L78" i="7" s="1"/>
  <c r="S62" i="5"/>
  <c r="Q62" i="5"/>
  <c r="Q56" i="5" s="1"/>
  <c r="N62" i="5"/>
  <c r="L62" i="5"/>
  <c r="K62" i="5"/>
  <c r="H62" i="5"/>
  <c r="L77" i="7" s="1"/>
  <c r="S61" i="5"/>
  <c r="N61" i="5"/>
  <c r="J61" i="5"/>
  <c r="AA61" i="5" s="1"/>
  <c r="M76" i="7" s="1"/>
  <c r="H61" i="5"/>
  <c r="L76" i="7" s="1"/>
  <c r="S60" i="5"/>
  <c r="N60" i="5"/>
  <c r="J60" i="5"/>
  <c r="H60" i="5"/>
  <c r="L75" i="7" s="1"/>
  <c r="AB59" i="5"/>
  <c r="S59" i="5"/>
  <c r="N59" i="5"/>
  <c r="J59" i="5"/>
  <c r="AA59" i="5" s="1"/>
  <c r="M74" i="7" s="1"/>
  <c r="H59" i="5"/>
  <c r="L74" i="7" s="1"/>
  <c r="S58" i="5"/>
  <c r="N58" i="5"/>
  <c r="J58" i="5"/>
  <c r="H58" i="5"/>
  <c r="L73" i="7" s="1"/>
  <c r="S57" i="5"/>
  <c r="N57" i="5"/>
  <c r="J57" i="5"/>
  <c r="AA57" i="5" s="1"/>
  <c r="H57" i="5"/>
  <c r="L72" i="7" s="1"/>
  <c r="Z56" i="5"/>
  <c r="Y56" i="5"/>
  <c r="X56" i="5"/>
  <c r="W56" i="5"/>
  <c r="V56" i="5"/>
  <c r="U56" i="5"/>
  <c r="T56" i="5"/>
  <c r="R56" i="5"/>
  <c r="P56" i="5"/>
  <c r="O56" i="5"/>
  <c r="M56" i="5"/>
  <c r="K56" i="5"/>
  <c r="I56" i="5"/>
  <c r="G56" i="5"/>
  <c r="F56" i="5"/>
  <c r="E56" i="5"/>
  <c r="D56" i="5"/>
  <c r="C56" i="5"/>
  <c r="AB55" i="5"/>
  <c r="S55" i="5"/>
  <c r="N55" i="5"/>
  <c r="J55" i="5"/>
  <c r="AA55" i="5" s="1"/>
  <c r="M70" i="7" s="1"/>
  <c r="H55" i="5"/>
  <c r="L70" i="7" s="1"/>
  <c r="S54" i="5"/>
  <c r="AA54" i="5" s="1"/>
  <c r="M69" i="7" s="1"/>
  <c r="N54" i="5"/>
  <c r="J54" i="5"/>
  <c r="H54" i="5"/>
  <c r="L69" i="7" s="1"/>
  <c r="S53" i="5"/>
  <c r="N53" i="5"/>
  <c r="J53" i="5"/>
  <c r="AA53" i="5" s="1"/>
  <c r="M68" i="7" s="1"/>
  <c r="H53" i="5"/>
  <c r="L68" i="7" s="1"/>
  <c r="S52" i="5"/>
  <c r="AA52" i="5" s="1"/>
  <c r="M67" i="7" s="1"/>
  <c r="N52" i="5"/>
  <c r="J52" i="5"/>
  <c r="H52" i="5"/>
  <c r="L67" i="7" s="1"/>
  <c r="S51" i="5"/>
  <c r="N51" i="5"/>
  <c r="J51" i="5"/>
  <c r="AA51" i="5" s="1"/>
  <c r="M66" i="7" s="1"/>
  <c r="H51" i="5"/>
  <c r="L66" i="7" s="1"/>
  <c r="S50" i="5"/>
  <c r="N50" i="5"/>
  <c r="J50" i="5"/>
  <c r="H50" i="5"/>
  <c r="L65" i="7" s="1"/>
  <c r="S49" i="5"/>
  <c r="N49" i="5"/>
  <c r="J49" i="5"/>
  <c r="AA49" i="5" s="1"/>
  <c r="AB49" i="5" s="1"/>
  <c r="H49" i="5"/>
  <c r="L64" i="7" s="1"/>
  <c r="Z48" i="5"/>
  <c r="Y48" i="5"/>
  <c r="X48" i="5"/>
  <c r="W48" i="5"/>
  <c r="V48" i="5"/>
  <c r="U48" i="5"/>
  <c r="T48" i="5"/>
  <c r="R48" i="5"/>
  <c r="Q48" i="5"/>
  <c r="P48" i="5"/>
  <c r="O48" i="5"/>
  <c r="N48" i="5"/>
  <c r="M48" i="5"/>
  <c r="L48" i="5"/>
  <c r="K48" i="5"/>
  <c r="I48" i="5"/>
  <c r="G48" i="5"/>
  <c r="F48" i="5"/>
  <c r="E48" i="5"/>
  <c r="D48" i="5"/>
  <c r="C48" i="5"/>
  <c r="AB47" i="5"/>
  <c r="S47" i="5"/>
  <c r="N47" i="5"/>
  <c r="J47" i="5"/>
  <c r="AA47" i="5" s="1"/>
  <c r="M62" i="7" s="1"/>
  <c r="H47" i="5"/>
  <c r="L62" i="7" s="1"/>
  <c r="S46" i="5"/>
  <c r="AA46" i="5" s="1"/>
  <c r="M61" i="7" s="1"/>
  <c r="N46" i="5"/>
  <c r="J46" i="5"/>
  <c r="C46" i="5"/>
  <c r="H46" i="5" s="1"/>
  <c r="S45" i="5"/>
  <c r="N45" i="5"/>
  <c r="J45" i="5"/>
  <c r="H45" i="5"/>
  <c r="L60" i="7" s="1"/>
  <c r="AA44" i="5"/>
  <c r="M59" i="7" s="1"/>
  <c r="S44" i="5"/>
  <c r="N44" i="5"/>
  <c r="J44" i="5"/>
  <c r="J42" i="5" s="1"/>
  <c r="H44" i="5"/>
  <c r="S43" i="5"/>
  <c r="AA43" i="5" s="1"/>
  <c r="M58" i="7" s="1"/>
  <c r="N43" i="5"/>
  <c r="J43" i="5"/>
  <c r="H43" i="5"/>
  <c r="L58" i="7" s="1"/>
  <c r="Z42" i="5"/>
  <c r="Y42" i="5"/>
  <c r="X42" i="5"/>
  <c r="W42" i="5"/>
  <c r="V42" i="5"/>
  <c r="U42" i="5"/>
  <c r="T42" i="5"/>
  <c r="S42" i="5"/>
  <c r="R42" i="5"/>
  <c r="Q42" i="5"/>
  <c r="P42" i="5"/>
  <c r="O42" i="5"/>
  <c r="M42" i="5"/>
  <c r="L42" i="5"/>
  <c r="K42" i="5"/>
  <c r="I42" i="5"/>
  <c r="G42" i="5"/>
  <c r="F42" i="5"/>
  <c r="E42" i="5"/>
  <c r="D42" i="5"/>
  <c r="S41" i="5"/>
  <c r="N41" i="5"/>
  <c r="J41" i="5"/>
  <c r="H41" i="5"/>
  <c r="L56" i="7" s="1"/>
  <c r="S40" i="5"/>
  <c r="N40" i="5"/>
  <c r="J40" i="5"/>
  <c r="AA40" i="5" s="1"/>
  <c r="M55" i="7" s="1"/>
  <c r="H40" i="5"/>
  <c r="S39" i="5"/>
  <c r="N39" i="5"/>
  <c r="J39" i="5"/>
  <c r="H39" i="5"/>
  <c r="L54" i="7" s="1"/>
  <c r="AA38" i="5"/>
  <c r="M53" i="7" s="1"/>
  <c r="S38" i="5"/>
  <c r="N38" i="5"/>
  <c r="J38" i="5"/>
  <c r="H38" i="5"/>
  <c r="S37" i="5"/>
  <c r="AA37" i="5" s="1"/>
  <c r="M52" i="7" s="1"/>
  <c r="N37" i="5"/>
  <c r="J37" i="5"/>
  <c r="H37" i="5"/>
  <c r="L52" i="7" s="1"/>
  <c r="Z36" i="5"/>
  <c r="Y36" i="5"/>
  <c r="X36" i="5"/>
  <c r="W36" i="5"/>
  <c r="V36" i="5"/>
  <c r="U36" i="5"/>
  <c r="T36" i="5"/>
  <c r="S36" i="5"/>
  <c r="R36" i="5"/>
  <c r="Q36" i="5"/>
  <c r="P36" i="5"/>
  <c r="O36" i="5"/>
  <c r="M36" i="5"/>
  <c r="L36" i="5"/>
  <c r="K36" i="5"/>
  <c r="I36" i="5"/>
  <c r="G36" i="5"/>
  <c r="G35" i="5" s="1"/>
  <c r="F36" i="5"/>
  <c r="E36" i="5"/>
  <c r="D36" i="5"/>
  <c r="C36" i="5"/>
  <c r="S34" i="5"/>
  <c r="N34" i="5"/>
  <c r="J34" i="5"/>
  <c r="AA34" i="5" s="1"/>
  <c r="H34" i="5"/>
  <c r="H33" i="5" s="1"/>
  <c r="Z33" i="5"/>
  <c r="Y33" i="5"/>
  <c r="X33" i="5"/>
  <c r="W33" i="5"/>
  <c r="V33" i="5"/>
  <c r="U33" i="5"/>
  <c r="T33" i="5"/>
  <c r="S33" i="5"/>
  <c r="R33" i="5"/>
  <c r="Q33" i="5"/>
  <c r="P33" i="5"/>
  <c r="O33" i="5"/>
  <c r="N33" i="5"/>
  <c r="M33" i="5"/>
  <c r="L33" i="5"/>
  <c r="K33" i="5"/>
  <c r="I33" i="5"/>
  <c r="G33" i="5"/>
  <c r="F33" i="5"/>
  <c r="E33" i="5"/>
  <c r="D33" i="5"/>
  <c r="C33" i="5"/>
  <c r="S32" i="5"/>
  <c r="N32" i="5"/>
  <c r="J32" i="5"/>
  <c r="AA32" i="5" s="1"/>
  <c r="H32" i="5"/>
  <c r="L47" i="7" s="1"/>
  <c r="Z31" i="5"/>
  <c r="Y31" i="5"/>
  <c r="X31" i="5"/>
  <c r="W31" i="5"/>
  <c r="V31" i="5"/>
  <c r="U31" i="5"/>
  <c r="T31" i="5"/>
  <c r="R31" i="5"/>
  <c r="Q31" i="5"/>
  <c r="P31" i="5"/>
  <c r="O31" i="5"/>
  <c r="M31" i="5"/>
  <c r="L31" i="5"/>
  <c r="K31" i="5"/>
  <c r="G31" i="5"/>
  <c r="F31" i="5"/>
  <c r="E31" i="5"/>
  <c r="D31" i="5"/>
  <c r="C31" i="5"/>
  <c r="Z30" i="5"/>
  <c r="Y30" i="5"/>
  <c r="X30" i="5"/>
  <c r="W30" i="5"/>
  <c r="V30" i="5"/>
  <c r="U30" i="5"/>
  <c r="T30" i="5"/>
  <c r="R30" i="5"/>
  <c r="Q30" i="5"/>
  <c r="P30" i="5"/>
  <c r="O30" i="5"/>
  <c r="M30" i="5"/>
  <c r="L30" i="5"/>
  <c r="K30" i="5"/>
  <c r="G30" i="5"/>
  <c r="F30" i="5"/>
  <c r="E30" i="5"/>
  <c r="D30" i="5"/>
  <c r="C30" i="5"/>
  <c r="Z29" i="5"/>
  <c r="Y29" i="5"/>
  <c r="X29" i="5"/>
  <c r="X28" i="5" s="1"/>
  <c r="W29" i="5"/>
  <c r="W28" i="5" s="1"/>
  <c r="V29" i="5"/>
  <c r="U29" i="5"/>
  <c r="T29" i="5"/>
  <c r="R29" i="5"/>
  <c r="Q29" i="5"/>
  <c r="P29" i="5"/>
  <c r="O29" i="5"/>
  <c r="M29" i="5"/>
  <c r="M28" i="5" s="1"/>
  <c r="L29" i="5"/>
  <c r="K29" i="5"/>
  <c r="G29" i="5"/>
  <c r="G28" i="5" s="1"/>
  <c r="F29" i="5"/>
  <c r="E29" i="5"/>
  <c r="D29" i="5"/>
  <c r="C29" i="5"/>
  <c r="C28" i="5" s="1"/>
  <c r="R28" i="5"/>
  <c r="I28" i="5"/>
  <c r="Z27" i="5"/>
  <c r="Y27" i="5"/>
  <c r="X27" i="5"/>
  <c r="W27" i="5"/>
  <c r="V27" i="5"/>
  <c r="U27" i="5"/>
  <c r="T27" i="5"/>
  <c r="R27" i="5"/>
  <c r="Q27" i="5"/>
  <c r="P27" i="5"/>
  <c r="O27" i="5"/>
  <c r="M27" i="5"/>
  <c r="L27" i="5"/>
  <c r="K27" i="5"/>
  <c r="G27" i="5"/>
  <c r="F27" i="5"/>
  <c r="E27" i="5"/>
  <c r="D27" i="5"/>
  <c r="C27" i="5"/>
  <c r="Z26" i="5"/>
  <c r="Z25" i="5" s="1"/>
  <c r="Y26" i="5"/>
  <c r="X26" i="5"/>
  <c r="W26" i="5"/>
  <c r="V26" i="5"/>
  <c r="U26" i="5"/>
  <c r="T26" i="5"/>
  <c r="R26" i="5"/>
  <c r="Q26" i="5"/>
  <c r="Q25" i="5" s="1"/>
  <c r="P26" i="5"/>
  <c r="O26" i="5"/>
  <c r="M26" i="5"/>
  <c r="M25" i="5" s="1"/>
  <c r="L26" i="5"/>
  <c r="K26" i="5"/>
  <c r="G26" i="5"/>
  <c r="F26" i="5"/>
  <c r="E26" i="5"/>
  <c r="D26" i="5"/>
  <c r="C26" i="5"/>
  <c r="I25" i="5"/>
  <c r="E25" i="5"/>
  <c r="S24" i="5"/>
  <c r="N24" i="5"/>
  <c r="AA24" i="5" s="1"/>
  <c r="M31" i="7" s="1"/>
  <c r="J24" i="5"/>
  <c r="H24" i="5"/>
  <c r="L31" i="7" s="1"/>
  <c r="S23" i="5"/>
  <c r="N23" i="5"/>
  <c r="J23" i="5"/>
  <c r="AA23" i="5" s="1"/>
  <c r="M30" i="7" s="1"/>
  <c r="H23" i="5"/>
  <c r="L30" i="7" s="1"/>
  <c r="Z22" i="5"/>
  <c r="Z19" i="5" s="1"/>
  <c r="Y22" i="5"/>
  <c r="Y19" i="5" s="1"/>
  <c r="X22" i="5"/>
  <c r="W22" i="5"/>
  <c r="W19" i="5" s="1"/>
  <c r="V22" i="5"/>
  <c r="V19" i="5" s="1"/>
  <c r="U22" i="5"/>
  <c r="U19" i="5" s="1"/>
  <c r="T22" i="5"/>
  <c r="M22" i="5"/>
  <c r="M19" i="5" s="1"/>
  <c r="L22" i="5"/>
  <c r="L19" i="5" s="1"/>
  <c r="K22" i="5"/>
  <c r="G22" i="5"/>
  <c r="F22" i="5"/>
  <c r="E22" i="5"/>
  <c r="E19" i="5" s="1"/>
  <c r="D22" i="5"/>
  <c r="D19" i="5" s="1"/>
  <c r="C22" i="5"/>
  <c r="C19" i="5" s="1"/>
  <c r="S21" i="5"/>
  <c r="N21" i="5"/>
  <c r="J21" i="5"/>
  <c r="H21" i="5"/>
  <c r="L28" i="7" s="1"/>
  <c r="S20" i="5"/>
  <c r="S19" i="5" s="1"/>
  <c r="N20" i="5"/>
  <c r="J20" i="5"/>
  <c r="H20" i="5"/>
  <c r="L27" i="7" s="1"/>
  <c r="X19" i="5"/>
  <c r="T19" i="5"/>
  <c r="R19" i="5"/>
  <c r="Q19" i="5"/>
  <c r="P19" i="5"/>
  <c r="O19" i="5"/>
  <c r="I19" i="5"/>
  <c r="G19" i="5"/>
  <c r="F19" i="5"/>
  <c r="S18" i="5"/>
  <c r="N18" i="5"/>
  <c r="J18" i="5"/>
  <c r="H18" i="5"/>
  <c r="L25" i="7" s="1"/>
  <c r="S17" i="5"/>
  <c r="S16" i="5" s="1"/>
  <c r="N17" i="5"/>
  <c r="N16" i="5" s="1"/>
  <c r="J17" i="5"/>
  <c r="H17" i="5"/>
  <c r="L21" i="7" s="1"/>
  <c r="L20" i="7" s="1"/>
  <c r="Z16" i="5"/>
  <c r="Y16" i="5"/>
  <c r="X16" i="5"/>
  <c r="W16" i="5"/>
  <c r="V16" i="5"/>
  <c r="U16" i="5"/>
  <c r="T16" i="5"/>
  <c r="R16" i="5"/>
  <c r="Q16" i="5"/>
  <c r="P16" i="5"/>
  <c r="O16" i="5"/>
  <c r="M16" i="5"/>
  <c r="L16" i="5"/>
  <c r="K16" i="5"/>
  <c r="I16" i="5"/>
  <c r="H16" i="5"/>
  <c r="G16" i="5"/>
  <c r="F16" i="5"/>
  <c r="E16" i="5"/>
  <c r="D16" i="5"/>
  <c r="C16" i="5"/>
  <c r="S15" i="5"/>
  <c r="N15" i="5"/>
  <c r="J15" i="5"/>
  <c r="AA15" i="5" s="1"/>
  <c r="H15" i="5"/>
  <c r="L17" i="7" s="1"/>
  <c r="S14" i="5"/>
  <c r="S22" i="5" s="1"/>
  <c r="N14" i="5"/>
  <c r="N22" i="5" s="1"/>
  <c r="J14" i="5"/>
  <c r="H14" i="5"/>
  <c r="L16" i="7" s="1"/>
  <c r="S13" i="5"/>
  <c r="S12" i="5" s="1"/>
  <c r="N13" i="5"/>
  <c r="J13" i="5"/>
  <c r="AA13" i="5" s="1"/>
  <c r="H13" i="5"/>
  <c r="L15" i="7" s="1"/>
  <c r="L14" i="7" s="1"/>
  <c r="Z12" i="5"/>
  <c r="Y12" i="5"/>
  <c r="X12" i="5"/>
  <c r="W12" i="5"/>
  <c r="V12" i="5"/>
  <c r="U12" i="5"/>
  <c r="T12" i="5"/>
  <c r="R12" i="5"/>
  <c r="Q12" i="5"/>
  <c r="P12" i="5"/>
  <c r="O12" i="5"/>
  <c r="N12" i="5"/>
  <c r="M12" i="5"/>
  <c r="L12" i="5"/>
  <c r="K12" i="5"/>
  <c r="I12" i="5"/>
  <c r="I11" i="5" s="1"/>
  <c r="H12" i="5"/>
  <c r="G12" i="5"/>
  <c r="F12" i="5"/>
  <c r="E12" i="5"/>
  <c r="D12" i="5"/>
  <c r="C12" i="5"/>
  <c r="H70" i="4"/>
  <c r="H69" i="4"/>
  <c r="H68" i="4"/>
  <c r="H66" i="4" s="1"/>
  <c r="H65" i="4" s="1"/>
  <c r="K64" i="4" s="1"/>
  <c r="H67" i="4"/>
  <c r="E64" i="4"/>
  <c r="E63" i="4"/>
  <c r="D13" i="4" s="1"/>
  <c r="C11" i="4" s="1"/>
  <c r="C74" i="4" s="1"/>
  <c r="J60" i="4"/>
  <c r="I60" i="4"/>
  <c r="I54" i="4"/>
  <c r="I53" i="4"/>
  <c r="I51" i="4"/>
  <c r="J49" i="4"/>
  <c r="H49" i="4"/>
  <c r="I48" i="4"/>
  <c r="J47" i="4"/>
  <c r="I46" i="4"/>
  <c r="J45" i="4"/>
  <c r="I45" i="4"/>
  <c r="H45" i="4"/>
  <c r="I44" i="4"/>
  <c r="I43" i="4"/>
  <c r="J39" i="4"/>
  <c r="H39" i="4" s="1"/>
  <c r="H38" i="4" s="1"/>
  <c r="H37" i="4"/>
  <c r="H36" i="4" s="1"/>
  <c r="I35" i="4"/>
  <c r="J34" i="4"/>
  <c r="H34" i="4" s="1"/>
  <c r="I34" i="4"/>
  <c r="J29" i="4"/>
  <c r="H29" i="4"/>
  <c r="H23" i="4"/>
  <c r="H22" i="4" s="1"/>
  <c r="I21" i="4"/>
  <c r="E15" i="4"/>
  <c r="AC51" i="3"/>
  <c r="Z51" i="3"/>
  <c r="W51" i="3"/>
  <c r="Q51" i="3"/>
  <c r="AB50" i="3"/>
  <c r="Y50" i="3"/>
  <c r="P50" i="3"/>
  <c r="AA46" i="3"/>
  <c r="X46" i="3"/>
  <c r="U46" i="3"/>
  <c r="R46" i="3"/>
  <c r="O46" i="3"/>
  <c r="I46" i="3"/>
  <c r="F46" i="3"/>
  <c r="E46" i="3"/>
  <c r="D41" i="3" s="1"/>
  <c r="C39" i="3" s="1"/>
  <c r="E45" i="3"/>
  <c r="AA43" i="3"/>
  <c r="X43" i="3"/>
  <c r="V43" i="3"/>
  <c r="V50" i="3" s="1"/>
  <c r="O43" i="3"/>
  <c r="M43" i="3"/>
  <c r="F43" i="3"/>
  <c r="E43" i="3"/>
  <c r="AA37" i="3"/>
  <c r="X37" i="3"/>
  <c r="V37" i="3"/>
  <c r="U37" i="3"/>
  <c r="R37" i="3"/>
  <c r="O37" i="3"/>
  <c r="L37" i="3"/>
  <c r="F37" i="3"/>
  <c r="AA36" i="3"/>
  <c r="X36" i="3"/>
  <c r="U36" i="3"/>
  <c r="R36" i="3"/>
  <c r="O36" i="3"/>
  <c r="L36" i="3"/>
  <c r="I36" i="3"/>
  <c r="F36" i="3"/>
  <c r="E36" i="3"/>
  <c r="AA35" i="3"/>
  <c r="X35" i="3"/>
  <c r="U35" i="3"/>
  <c r="R35" i="3"/>
  <c r="O35" i="3"/>
  <c r="H35" i="3"/>
  <c r="H51" i="3" s="1"/>
  <c r="G35" i="3"/>
  <c r="G50" i="3" s="1"/>
  <c r="AA32" i="3"/>
  <c r="X32" i="3"/>
  <c r="U32" i="3"/>
  <c r="R32" i="3"/>
  <c r="O32" i="3"/>
  <c r="L32" i="3"/>
  <c r="I32" i="3"/>
  <c r="F32" i="3"/>
  <c r="AD32" i="3" s="1"/>
  <c r="E32" i="3"/>
  <c r="AA31" i="3"/>
  <c r="X31" i="3"/>
  <c r="U31" i="3"/>
  <c r="R31" i="3"/>
  <c r="O31" i="3"/>
  <c r="L31" i="3"/>
  <c r="I31" i="3"/>
  <c r="F31" i="3"/>
  <c r="E31" i="3"/>
  <c r="AA27" i="3"/>
  <c r="X27" i="3"/>
  <c r="U27" i="3"/>
  <c r="R27" i="3"/>
  <c r="O27" i="3"/>
  <c r="L27" i="3"/>
  <c r="I27" i="3"/>
  <c r="F27" i="3"/>
  <c r="E27" i="3"/>
  <c r="AA26" i="3"/>
  <c r="X26" i="3"/>
  <c r="U26" i="3"/>
  <c r="R26" i="3"/>
  <c r="O26" i="3"/>
  <c r="L26" i="3"/>
  <c r="I26" i="3"/>
  <c r="F26" i="3"/>
  <c r="AD26" i="3" s="1"/>
  <c r="E26" i="3"/>
  <c r="AA25" i="3"/>
  <c r="X25" i="3"/>
  <c r="U25" i="3"/>
  <c r="R25" i="3"/>
  <c r="O25" i="3"/>
  <c r="L25" i="3"/>
  <c r="I25" i="3"/>
  <c r="F25" i="3"/>
  <c r="AD25" i="3" s="1"/>
  <c r="E25" i="3"/>
  <c r="AA23" i="3"/>
  <c r="X23" i="3"/>
  <c r="U23" i="3"/>
  <c r="R23" i="3"/>
  <c r="O23" i="3"/>
  <c r="L23" i="3"/>
  <c r="I23" i="3"/>
  <c r="F23" i="3"/>
  <c r="E23" i="3"/>
  <c r="AA20" i="3"/>
  <c r="X20" i="3"/>
  <c r="U20" i="3"/>
  <c r="R20" i="3"/>
  <c r="O20" i="3"/>
  <c r="M20" i="3"/>
  <c r="L20" i="3" s="1"/>
  <c r="F20" i="3"/>
  <c r="E20" i="3"/>
  <c r="AA16" i="3"/>
  <c r="X16" i="3"/>
  <c r="X49" i="3" s="1"/>
  <c r="U16" i="3"/>
  <c r="R16" i="3"/>
  <c r="O16" i="3"/>
  <c r="L16" i="3"/>
  <c r="I16" i="3"/>
  <c r="F16" i="3"/>
  <c r="E16" i="3"/>
  <c r="D13" i="3" s="1"/>
  <c r="D44" i="2"/>
  <c r="D43" i="2"/>
  <c r="D42" i="2" s="1"/>
  <c r="D41" i="2"/>
  <c r="D40" i="2" s="1"/>
  <c r="D34" i="2"/>
  <c r="D33" i="2"/>
  <c r="D30" i="2"/>
  <c r="D29" i="2"/>
  <c r="D28" i="2" s="1"/>
  <c r="D27" i="2" s="1"/>
  <c r="D26" i="2" s="1"/>
  <c r="D25" i="2"/>
  <c r="D24" i="2"/>
  <c r="D23" i="2"/>
  <c r="D22" i="2" s="1"/>
  <c r="D21" i="2"/>
  <c r="D20" i="2" s="1"/>
  <c r="D18" i="2"/>
  <c r="D17" i="2"/>
  <c r="D14" i="2"/>
  <c r="D13" i="2" s="1"/>
  <c r="D12" i="2" s="1"/>
  <c r="D11" i="2" s="1"/>
  <c r="C48" i="1"/>
  <c r="C45" i="1" s="1"/>
  <c r="C43" i="1" s="1"/>
  <c r="C46" i="1"/>
  <c r="C38" i="1"/>
  <c r="E37" i="3" s="1"/>
  <c r="K37" i="3" s="1"/>
  <c r="I37" i="3" s="1"/>
  <c r="C36" i="1"/>
  <c r="C34" i="1"/>
  <c r="C33" i="1"/>
  <c r="E35" i="3" s="1"/>
  <c r="C32" i="1"/>
  <c r="C31" i="1" s="1"/>
  <c r="C28" i="1"/>
  <c r="C27" i="1"/>
  <c r="C26" i="1" s="1"/>
  <c r="C22" i="1"/>
  <c r="C20" i="1"/>
  <c r="C19" i="1"/>
  <c r="C17" i="1"/>
  <c r="C13" i="1"/>
  <c r="C12" i="1" s="1"/>
  <c r="C11" i="1" s="1"/>
  <c r="M148" i="5" l="1"/>
  <c r="V148" i="5"/>
  <c r="Z148" i="5"/>
  <c r="AA170" i="5"/>
  <c r="M361" i="7" s="1"/>
  <c r="M359" i="7" s="1"/>
  <c r="P359" i="7" s="1"/>
  <c r="K148" i="5"/>
  <c r="C148" i="5"/>
  <c r="G148" i="5"/>
  <c r="Y148" i="5"/>
  <c r="AA159" i="5"/>
  <c r="H166" i="5"/>
  <c r="H165" i="5" s="1"/>
  <c r="AA167" i="5"/>
  <c r="M283" i="7" s="1"/>
  <c r="M281" i="7" s="1"/>
  <c r="P281" i="7" s="1"/>
  <c r="P279" i="7" s="1"/>
  <c r="F148" i="5"/>
  <c r="X148" i="5"/>
  <c r="D148" i="5"/>
  <c r="H152" i="5"/>
  <c r="L148" i="5"/>
  <c r="P148" i="5"/>
  <c r="H60" i="4"/>
  <c r="H59" i="4" s="1"/>
  <c r="H58" i="4" s="1"/>
  <c r="P130" i="5"/>
  <c r="U130" i="5"/>
  <c r="Y130" i="5"/>
  <c r="AB146" i="5"/>
  <c r="AA146" i="5"/>
  <c r="I52" i="4"/>
  <c r="D130" i="5"/>
  <c r="AA144" i="5"/>
  <c r="V130" i="5"/>
  <c r="Z130" i="5"/>
  <c r="N140" i="5"/>
  <c r="N130" i="5" s="1"/>
  <c r="AA143" i="5"/>
  <c r="S131" i="5"/>
  <c r="J131" i="5"/>
  <c r="R130" i="5"/>
  <c r="AA133" i="5"/>
  <c r="AA134" i="5"/>
  <c r="F130" i="5"/>
  <c r="W92" i="5"/>
  <c r="AA124" i="5"/>
  <c r="M147" i="7" s="1"/>
  <c r="M92" i="5"/>
  <c r="N35" i="3" s="1"/>
  <c r="L35" i="3" s="1"/>
  <c r="R92" i="5"/>
  <c r="J115" i="5"/>
  <c r="L92" i="5"/>
  <c r="AA110" i="5"/>
  <c r="M131" i="7" s="1"/>
  <c r="D92" i="5"/>
  <c r="T92" i="5"/>
  <c r="X92" i="5"/>
  <c r="N46" i="3" s="1"/>
  <c r="L46" i="3" s="1"/>
  <c r="AD46" i="3" s="1"/>
  <c r="N99" i="5"/>
  <c r="AA102" i="5"/>
  <c r="M123" i="7" s="1"/>
  <c r="E92" i="5"/>
  <c r="F92" i="5"/>
  <c r="V92" i="5"/>
  <c r="Z92" i="5"/>
  <c r="AA83" i="5"/>
  <c r="M101" i="7" s="1"/>
  <c r="T35" i="5"/>
  <c r="X35" i="5"/>
  <c r="M35" i="5"/>
  <c r="K35" i="3" s="1"/>
  <c r="R35" i="5"/>
  <c r="J21" i="4"/>
  <c r="H21" i="4" s="1"/>
  <c r="H20" i="4" s="1"/>
  <c r="W35" i="5"/>
  <c r="J64" i="5"/>
  <c r="N56" i="5"/>
  <c r="V35" i="5"/>
  <c r="Z35" i="5"/>
  <c r="AA60" i="5"/>
  <c r="M75" i="7" s="1"/>
  <c r="D35" i="5"/>
  <c r="I35" i="5"/>
  <c r="O35" i="5"/>
  <c r="K35" i="5"/>
  <c r="P35" i="5"/>
  <c r="E35" i="5"/>
  <c r="AB51" i="5"/>
  <c r="J36" i="5"/>
  <c r="H36" i="5"/>
  <c r="AA41" i="5"/>
  <c r="M56" i="7" s="1"/>
  <c r="F35" i="5"/>
  <c r="Y35" i="5"/>
  <c r="Q35" i="5"/>
  <c r="J33" i="5"/>
  <c r="K25" i="5"/>
  <c r="J30" i="5"/>
  <c r="AA20" i="5"/>
  <c r="M27" i="7" s="1"/>
  <c r="AA21" i="5"/>
  <c r="U25" i="5"/>
  <c r="D25" i="5"/>
  <c r="N19" i="5"/>
  <c r="AA17" i="5"/>
  <c r="J16" i="5"/>
  <c r="C25" i="5"/>
  <c r="C11" i="5" s="1"/>
  <c r="P25" i="5"/>
  <c r="Y25" i="5"/>
  <c r="E28" i="5"/>
  <c r="E11" i="5" s="1"/>
  <c r="R25" i="5"/>
  <c r="R11" i="5" s="1"/>
  <c r="S29" i="5"/>
  <c r="S30" i="5"/>
  <c r="P28" i="5"/>
  <c r="U28" i="5"/>
  <c r="Y28" i="5"/>
  <c r="G25" i="5"/>
  <c r="G11" i="5" s="1"/>
  <c r="X25" i="5"/>
  <c r="X11" i="5" s="1"/>
  <c r="D28" i="5"/>
  <c r="D11" i="5" s="1"/>
  <c r="F25" i="5"/>
  <c r="W25" i="5"/>
  <c r="W11" i="5" s="1"/>
  <c r="S27" i="5"/>
  <c r="N31" i="5"/>
  <c r="H26" i="5"/>
  <c r="L37" i="7" s="1"/>
  <c r="S26" i="5"/>
  <c r="S25" i="5" s="1"/>
  <c r="N27" i="5"/>
  <c r="F28" i="5"/>
  <c r="L28" i="5"/>
  <c r="V28" i="5"/>
  <c r="Z28" i="5"/>
  <c r="Z11" i="5" s="1"/>
  <c r="J31" i="5"/>
  <c r="J12" i="5"/>
  <c r="J22" i="5"/>
  <c r="AA22" i="5" s="1"/>
  <c r="M29" i="7" s="1"/>
  <c r="J26" i="5"/>
  <c r="J27" i="5"/>
  <c r="V25" i="5"/>
  <c r="V11" i="5" s="1"/>
  <c r="N30" i="5"/>
  <c r="O49" i="3"/>
  <c r="AA49" i="3"/>
  <c r="AD36" i="3"/>
  <c r="AD31" i="3"/>
  <c r="AD27" i="3"/>
  <c r="AD23" i="3"/>
  <c r="AD16" i="3"/>
  <c r="C16" i="1"/>
  <c r="C15" i="1" s="1"/>
  <c r="D17" i="3"/>
  <c r="M28" i="7"/>
  <c r="AB21" i="5"/>
  <c r="D33" i="3"/>
  <c r="D19" i="2"/>
  <c r="D16" i="2" s="1"/>
  <c r="D15" i="2" s="1"/>
  <c r="D9" i="2" s="1"/>
  <c r="D39" i="2"/>
  <c r="D37" i="2" s="1"/>
  <c r="AD37" i="3"/>
  <c r="M15" i="7"/>
  <c r="AB13" i="5"/>
  <c r="M17" i="7"/>
  <c r="AB15" i="5"/>
  <c r="C9" i="1"/>
  <c r="M11" i="5"/>
  <c r="M21" i="7"/>
  <c r="AB17" i="5"/>
  <c r="D48" i="6"/>
  <c r="N64" i="7"/>
  <c r="M47" i="7"/>
  <c r="AB32" i="5"/>
  <c r="M124" i="7"/>
  <c r="AB103" i="5"/>
  <c r="J32" i="4"/>
  <c r="H32" i="4" s="1"/>
  <c r="H31" i="4" s="1"/>
  <c r="H31" i="5"/>
  <c r="L61" i="7"/>
  <c r="AB46" i="5"/>
  <c r="M72" i="7"/>
  <c r="N74" i="7"/>
  <c r="D58" i="6"/>
  <c r="J62" i="5"/>
  <c r="AA62" i="5" s="1"/>
  <c r="M77" i="7" s="1"/>
  <c r="L56" i="5"/>
  <c r="M115" i="7"/>
  <c r="M114" i="7" s="1"/>
  <c r="AA93" i="5"/>
  <c r="L126" i="7"/>
  <c r="AB105" i="5"/>
  <c r="H104" i="5"/>
  <c r="L140" i="7"/>
  <c r="AB117" i="5"/>
  <c r="H115" i="5"/>
  <c r="L261" i="7"/>
  <c r="AB137" i="5"/>
  <c r="N266" i="7"/>
  <c r="N265" i="7" s="1"/>
  <c r="AA151" i="5"/>
  <c r="M205" i="7" s="1"/>
  <c r="S149" i="5"/>
  <c r="D35" i="2"/>
  <c r="D32" i="2" s="1"/>
  <c r="D31" i="2" s="1"/>
  <c r="M50" i="3"/>
  <c r="F35" i="3"/>
  <c r="F49" i="3" s="1"/>
  <c r="J35" i="3"/>
  <c r="H47" i="4"/>
  <c r="J48" i="4"/>
  <c r="H48" i="4" s="1"/>
  <c r="AA14" i="5"/>
  <c r="AA12" i="5" s="1"/>
  <c r="AA18" i="5"/>
  <c r="AB24" i="5"/>
  <c r="T25" i="5"/>
  <c r="N26" i="5"/>
  <c r="N25" i="5" s="1"/>
  <c r="O25" i="5"/>
  <c r="Q28" i="5"/>
  <c r="Q11" i="5" s="1"/>
  <c r="H30" i="5"/>
  <c r="S31" i="5"/>
  <c r="S28" i="5" s="1"/>
  <c r="AB34" i="5"/>
  <c r="L53" i="7"/>
  <c r="AB38" i="5"/>
  <c r="AA39" i="5"/>
  <c r="L59" i="7"/>
  <c r="AB44" i="5"/>
  <c r="H42" i="5"/>
  <c r="AA45" i="5"/>
  <c r="J48" i="5"/>
  <c r="AA50" i="5"/>
  <c r="M65" i="7" s="1"/>
  <c r="S48" i="5"/>
  <c r="AB57" i="5"/>
  <c r="AA58" i="5"/>
  <c r="M73" i="7" s="1"/>
  <c r="S56" i="5"/>
  <c r="L82" i="7"/>
  <c r="AB66" i="5"/>
  <c r="H64" i="5"/>
  <c r="AA67" i="5"/>
  <c r="AB67" i="5" s="1"/>
  <c r="L92" i="7"/>
  <c r="AB74" i="5"/>
  <c r="L98" i="7"/>
  <c r="AB80" i="5"/>
  <c r="AA81" i="5"/>
  <c r="M99" i="7" s="1"/>
  <c r="L106" i="7"/>
  <c r="AB88" i="5"/>
  <c r="H87" i="5"/>
  <c r="M106" i="7"/>
  <c r="AA87" i="5"/>
  <c r="AA89" i="5"/>
  <c r="M107" i="7" s="1"/>
  <c r="Q92" i="5"/>
  <c r="J93" i="5"/>
  <c r="AA97" i="5"/>
  <c r="M118" i="7" s="1"/>
  <c r="AA100" i="5"/>
  <c r="S99" i="5"/>
  <c r="N104" i="5"/>
  <c r="L132" i="7"/>
  <c r="AB111" i="5"/>
  <c r="AA116" i="5"/>
  <c r="L144" i="7"/>
  <c r="AB121" i="5"/>
  <c r="AA122" i="5"/>
  <c r="M145" i="7" s="1"/>
  <c r="L130" i="5"/>
  <c r="L259" i="7"/>
  <c r="AB135" i="5"/>
  <c r="AA136" i="5"/>
  <c r="AA141" i="5"/>
  <c r="S140" i="5"/>
  <c r="AA162" i="5"/>
  <c r="J160" i="5"/>
  <c r="L35" i="5"/>
  <c r="N62" i="7"/>
  <c r="D46" i="6"/>
  <c r="L84" i="7"/>
  <c r="AB68" i="5"/>
  <c r="M86" i="7"/>
  <c r="M85" i="7" s="1"/>
  <c r="AA69" i="5"/>
  <c r="L109" i="7"/>
  <c r="AB90" i="5"/>
  <c r="L115" i="7"/>
  <c r="AB94" i="5"/>
  <c r="H93" i="5"/>
  <c r="N199" i="7"/>
  <c r="D149" i="6"/>
  <c r="AA153" i="5"/>
  <c r="S152" i="5"/>
  <c r="J154" i="5"/>
  <c r="AA156" i="5"/>
  <c r="U43" i="3"/>
  <c r="U49" i="3" s="1"/>
  <c r="K19" i="5"/>
  <c r="AB23" i="5"/>
  <c r="L25" i="5"/>
  <c r="H27" i="5"/>
  <c r="T28" i="5"/>
  <c r="H29" i="5"/>
  <c r="N29" i="5"/>
  <c r="N28" i="5" s="1"/>
  <c r="O28" i="5"/>
  <c r="N36" i="5"/>
  <c r="C42" i="5"/>
  <c r="N42" i="5"/>
  <c r="AB53" i="5"/>
  <c r="J56" i="5"/>
  <c r="AB61" i="5"/>
  <c r="N64" i="5"/>
  <c r="L94" i="7"/>
  <c r="AB76" i="5"/>
  <c r="H75" i="5"/>
  <c r="M94" i="7"/>
  <c r="M93" i="7" s="1"/>
  <c r="AA77" i="5"/>
  <c r="M95" i="7" s="1"/>
  <c r="L102" i="7"/>
  <c r="AB84" i="5"/>
  <c r="L211" i="7"/>
  <c r="L207" i="7" s="1"/>
  <c r="AB86" i="5"/>
  <c r="H85" i="5"/>
  <c r="M211" i="7"/>
  <c r="M207" i="7" s="1"/>
  <c r="AA85" i="5"/>
  <c r="I92" i="5"/>
  <c r="L117" i="7"/>
  <c r="AB96" i="5"/>
  <c r="J99" i="5"/>
  <c r="AA101" i="5"/>
  <c r="L128" i="7"/>
  <c r="AB107" i="5"/>
  <c r="AA108" i="5"/>
  <c r="M129" i="7" s="1"/>
  <c r="L134" i="7"/>
  <c r="L133" i="7" s="1"/>
  <c r="AB113" i="5"/>
  <c r="H112" i="5"/>
  <c r="M134" i="7"/>
  <c r="AA112" i="5"/>
  <c r="AA114" i="5"/>
  <c r="N118" i="5"/>
  <c r="L148" i="7"/>
  <c r="AB125" i="5"/>
  <c r="AA126" i="5"/>
  <c r="M149" i="7" s="1"/>
  <c r="L183" i="7"/>
  <c r="L182" i="7" s="1"/>
  <c r="O167" i="7" s="1"/>
  <c r="O165" i="7" s="1"/>
  <c r="AB129" i="5"/>
  <c r="H128" i="5"/>
  <c r="H127" i="5" s="1"/>
  <c r="M183" i="7"/>
  <c r="M182" i="7" s="1"/>
  <c r="AA128" i="5"/>
  <c r="AA127" i="5" s="1"/>
  <c r="AA132" i="5"/>
  <c r="L263" i="7"/>
  <c r="AB139" i="5"/>
  <c r="J140" i="5"/>
  <c r="AA142" i="5"/>
  <c r="M266" i="7"/>
  <c r="M265" i="7" s="1"/>
  <c r="M199" i="7"/>
  <c r="M197" i="7" s="1"/>
  <c r="S163" i="5"/>
  <c r="AA164" i="5"/>
  <c r="AB164" i="5" s="1"/>
  <c r="D145" i="6"/>
  <c r="L33" i="7"/>
  <c r="L32" i="7" s="1"/>
  <c r="H22" i="5"/>
  <c r="C35" i="5"/>
  <c r="L55" i="7"/>
  <c r="AB40" i="5"/>
  <c r="M64" i="7"/>
  <c r="N66" i="7"/>
  <c r="D50" i="6"/>
  <c r="L86" i="7"/>
  <c r="L85" i="7" s="1"/>
  <c r="AB70" i="5"/>
  <c r="H69" i="5"/>
  <c r="L100" i="7"/>
  <c r="AB82" i="5"/>
  <c r="M126" i="7"/>
  <c r="M125" i="7" s="1"/>
  <c r="L146" i="7"/>
  <c r="AB123" i="5"/>
  <c r="AA147" i="5"/>
  <c r="AB147" i="5" s="1"/>
  <c r="S145" i="5"/>
  <c r="S130" i="5" s="1"/>
  <c r="M226" i="7"/>
  <c r="AB159" i="5"/>
  <c r="J29" i="5"/>
  <c r="K28" i="5"/>
  <c r="M33" i="7"/>
  <c r="M32" i="7" s="1"/>
  <c r="AA33" i="5"/>
  <c r="N70" i="7"/>
  <c r="D54" i="6"/>
  <c r="L90" i="7"/>
  <c r="L89" i="7" s="1"/>
  <c r="AB72" i="5"/>
  <c r="H71" i="5"/>
  <c r="M90" i="7"/>
  <c r="M89" i="7" s="1"/>
  <c r="AA71" i="5"/>
  <c r="L96" i="7"/>
  <c r="AB78" i="5"/>
  <c r="U92" i="5"/>
  <c r="Y92" i="5"/>
  <c r="AB97" i="5"/>
  <c r="L130" i="7"/>
  <c r="AB109" i="5"/>
  <c r="L142" i="7"/>
  <c r="AB119" i="5"/>
  <c r="H118" i="5"/>
  <c r="M142" i="7"/>
  <c r="AA118" i="5"/>
  <c r="T130" i="5"/>
  <c r="X130" i="5"/>
  <c r="L257" i="7"/>
  <c r="L255" i="7" s="1"/>
  <c r="O255" i="7" s="1"/>
  <c r="AB133" i="5"/>
  <c r="H131" i="5"/>
  <c r="AA155" i="5"/>
  <c r="AB155" i="5" s="1"/>
  <c r="S154" i="5"/>
  <c r="J157" i="5"/>
  <c r="J148" i="5" s="1"/>
  <c r="S157" i="5"/>
  <c r="AA158" i="5"/>
  <c r="AB37" i="5"/>
  <c r="AB39" i="5"/>
  <c r="AB41" i="5"/>
  <c r="AB43" i="5"/>
  <c r="AB45" i="5"/>
  <c r="L63" i="7"/>
  <c r="L71" i="7"/>
  <c r="AB63" i="5"/>
  <c r="AB65" i="5"/>
  <c r="AB73" i="5"/>
  <c r="AB77" i="5"/>
  <c r="AB79" i="5"/>
  <c r="AB81" i="5"/>
  <c r="AB83" i="5"/>
  <c r="AB89" i="5"/>
  <c r="AB91" i="5"/>
  <c r="AB95" i="5"/>
  <c r="AB106" i="5"/>
  <c r="AB110" i="5"/>
  <c r="AB114" i="5"/>
  <c r="AB116" i="5"/>
  <c r="AB120" i="5"/>
  <c r="AB122" i="5"/>
  <c r="AB124" i="5"/>
  <c r="AB126" i="5"/>
  <c r="AB132" i="5"/>
  <c r="AB136" i="5"/>
  <c r="AB138" i="5"/>
  <c r="L197" i="7"/>
  <c r="O197" i="7" s="1"/>
  <c r="AA161" i="5"/>
  <c r="AB62" i="5"/>
  <c r="L273" i="7"/>
  <c r="O274" i="7"/>
  <c r="AA169" i="5"/>
  <c r="AA168" i="5" s="1"/>
  <c r="L51" i="7"/>
  <c r="L57" i="7"/>
  <c r="H48" i="5"/>
  <c r="AB52" i="5"/>
  <c r="AB54" i="5"/>
  <c r="H56" i="5"/>
  <c r="AB58" i="5"/>
  <c r="AB60" i="5"/>
  <c r="L80" i="7"/>
  <c r="S71" i="5"/>
  <c r="S75" i="5"/>
  <c r="S87" i="5"/>
  <c r="S93" i="5"/>
  <c r="AB98" i="5"/>
  <c r="AB100" i="5"/>
  <c r="AB102" i="5"/>
  <c r="S104" i="5"/>
  <c r="S112" i="5"/>
  <c r="L136" i="7"/>
  <c r="S118" i="5"/>
  <c r="AB141" i="5"/>
  <c r="AB143" i="5"/>
  <c r="H145" i="5"/>
  <c r="H149" i="5"/>
  <c r="H148" i="5" s="1"/>
  <c r="AB151" i="5"/>
  <c r="AB149" i="5" s="1"/>
  <c r="AB153" i="5"/>
  <c r="H157" i="5"/>
  <c r="AB158" i="5"/>
  <c r="H163" i="5"/>
  <c r="L232" i="7"/>
  <c r="O213" i="7" s="1"/>
  <c r="AB170" i="5"/>
  <c r="P167" i="7"/>
  <c r="P165" i="7" s="1"/>
  <c r="O308" i="7"/>
  <c r="Q332" i="7"/>
  <c r="Q330" i="7" s="1"/>
  <c r="Q308" i="7" s="1"/>
  <c r="G172" i="5" l="1"/>
  <c r="AA166" i="5"/>
  <c r="AA165" i="5" s="1"/>
  <c r="AB167" i="5"/>
  <c r="I56" i="4"/>
  <c r="J56" i="4"/>
  <c r="M251" i="7"/>
  <c r="P251" i="7" s="1"/>
  <c r="J54" i="4"/>
  <c r="H54" i="4" s="1"/>
  <c r="AB144" i="5"/>
  <c r="M250" i="7"/>
  <c r="P250" i="7" s="1"/>
  <c r="J53" i="4"/>
  <c r="H53" i="4" s="1"/>
  <c r="M258" i="7"/>
  <c r="J44" i="4"/>
  <c r="H44" i="4" s="1"/>
  <c r="J130" i="5"/>
  <c r="M257" i="7"/>
  <c r="J43" i="4"/>
  <c r="H43" i="4" s="1"/>
  <c r="AB134" i="5"/>
  <c r="AB131" i="5" s="1"/>
  <c r="L141" i="7"/>
  <c r="AA104" i="5"/>
  <c r="N92" i="5"/>
  <c r="AB108" i="5"/>
  <c r="N129" i="7" s="1"/>
  <c r="Z172" i="5"/>
  <c r="M104" i="7"/>
  <c r="D172" i="5"/>
  <c r="R172" i="5"/>
  <c r="AA75" i="5"/>
  <c r="M172" i="5"/>
  <c r="I172" i="5"/>
  <c r="V172" i="5"/>
  <c r="W172" i="5"/>
  <c r="H35" i="5"/>
  <c r="E172" i="5"/>
  <c r="S35" i="5"/>
  <c r="M63" i="7"/>
  <c r="Q172" i="5"/>
  <c r="AB50" i="5"/>
  <c r="AB48" i="5" s="1"/>
  <c r="AA48" i="5"/>
  <c r="J35" i="5"/>
  <c r="AB20" i="5"/>
  <c r="P11" i="5"/>
  <c r="P172" i="5" s="1"/>
  <c r="U11" i="5"/>
  <c r="U172" i="5" s="1"/>
  <c r="J19" i="5"/>
  <c r="Y11" i="5"/>
  <c r="Y172" i="5" s="1"/>
  <c r="AA31" i="5"/>
  <c r="M45" i="7" s="1"/>
  <c r="AA30" i="5"/>
  <c r="M44" i="7" s="1"/>
  <c r="C172" i="5"/>
  <c r="AA27" i="5"/>
  <c r="M41" i="7" s="1"/>
  <c r="L11" i="5"/>
  <c r="L172" i="5" s="1"/>
  <c r="T11" i="5"/>
  <c r="T172" i="5" s="1"/>
  <c r="K11" i="5"/>
  <c r="K172" i="5" s="1"/>
  <c r="F11" i="5"/>
  <c r="F172" i="5" s="1"/>
  <c r="J25" i="5"/>
  <c r="N11" i="5"/>
  <c r="M26" i="7"/>
  <c r="C11" i="3"/>
  <c r="C48" i="3" s="1"/>
  <c r="D46" i="2"/>
  <c r="N83" i="7"/>
  <c r="D66" i="6"/>
  <c r="N219" i="7"/>
  <c r="D154" i="6"/>
  <c r="N274" i="7"/>
  <c r="D146" i="6"/>
  <c r="I57" i="4"/>
  <c r="AB145" i="5"/>
  <c r="N237" i="7"/>
  <c r="N236" i="7" s="1"/>
  <c r="Q236" i="7" s="1"/>
  <c r="D163" i="6"/>
  <c r="D162" i="6" s="1"/>
  <c r="AB163" i="5"/>
  <c r="S11" i="5"/>
  <c r="D140" i="6"/>
  <c r="N244" i="7"/>
  <c r="Q244" i="7" s="1"/>
  <c r="N119" i="7"/>
  <c r="D97" i="6"/>
  <c r="J30" i="4"/>
  <c r="H30" i="4" s="1"/>
  <c r="H28" i="4" s="1"/>
  <c r="N149" i="7"/>
  <c r="D125" i="6"/>
  <c r="N127" i="7"/>
  <c r="D105" i="6"/>
  <c r="N91" i="7"/>
  <c r="D72" i="6"/>
  <c r="N146" i="7"/>
  <c r="D122" i="6"/>
  <c r="L29" i="7"/>
  <c r="L26" i="7" s="1"/>
  <c r="O13" i="7" s="1"/>
  <c r="H19" i="5"/>
  <c r="AB22" i="5"/>
  <c r="AB19" i="5" s="1"/>
  <c r="N263" i="7"/>
  <c r="D138" i="6"/>
  <c r="N128" i="7"/>
  <c r="D106" i="6"/>
  <c r="N117" i="7"/>
  <c r="D95" i="6"/>
  <c r="N102" i="7"/>
  <c r="D83" i="6"/>
  <c r="M223" i="7"/>
  <c r="AB156" i="5"/>
  <c r="AB154" i="5" s="1"/>
  <c r="O253" i="7"/>
  <c r="O240" i="7" s="1"/>
  <c r="S92" i="5"/>
  <c r="N69" i="7"/>
  <c r="D53" i="6"/>
  <c r="N77" i="7"/>
  <c r="D61" i="6"/>
  <c r="N260" i="7"/>
  <c r="D135" i="6"/>
  <c r="N147" i="7"/>
  <c r="D123" i="6"/>
  <c r="N135" i="7"/>
  <c r="D113" i="6"/>
  <c r="N116" i="7"/>
  <c r="D94" i="6"/>
  <c r="D80" i="6"/>
  <c r="N99" i="7"/>
  <c r="N54" i="7"/>
  <c r="D38" i="6"/>
  <c r="M141" i="7"/>
  <c r="N130" i="7"/>
  <c r="D108" i="6"/>
  <c r="N55" i="7"/>
  <c r="D39" i="6"/>
  <c r="AA149" i="5"/>
  <c r="N251" i="7"/>
  <c r="Q251" i="7" s="1"/>
  <c r="D143" i="6"/>
  <c r="M135" i="7"/>
  <c r="J35" i="4"/>
  <c r="H35" i="4" s="1"/>
  <c r="H33" i="4" s="1"/>
  <c r="N134" i="7"/>
  <c r="N133" i="7" s="1"/>
  <c r="D112" i="6"/>
  <c r="AB112" i="5"/>
  <c r="N76" i="7"/>
  <c r="D60" i="6"/>
  <c r="L43" i="7"/>
  <c r="H28" i="5"/>
  <c r="N30" i="7"/>
  <c r="D22" i="6"/>
  <c r="L114" i="7"/>
  <c r="N144" i="7"/>
  <c r="D120" i="6"/>
  <c r="N106" i="7"/>
  <c r="D87" i="6"/>
  <c r="AB87" i="5"/>
  <c r="N33" i="7"/>
  <c r="N32" i="7" s="1"/>
  <c r="AB33" i="5"/>
  <c r="D33" i="6"/>
  <c r="D32" i="6" s="1"/>
  <c r="O11" i="5"/>
  <c r="O172" i="5" s="1"/>
  <c r="D23" i="6"/>
  <c r="N31" i="7"/>
  <c r="N126" i="7"/>
  <c r="D104" i="6"/>
  <c r="AA56" i="5"/>
  <c r="L45" i="7"/>
  <c r="AA26" i="5"/>
  <c r="C52" i="1"/>
  <c r="X172" i="5"/>
  <c r="N28" i="7"/>
  <c r="D20" i="6"/>
  <c r="N361" i="7"/>
  <c r="N359" i="7" s="1"/>
  <c r="Q359" i="7" s="1"/>
  <c r="D169" i="6"/>
  <c r="D168" i="6" s="1"/>
  <c r="D167" i="6" s="1"/>
  <c r="AB169" i="5"/>
  <c r="AB168" i="5" s="1"/>
  <c r="B16" i="8" s="1"/>
  <c r="N214" i="7"/>
  <c r="N213" i="7" s="1"/>
  <c r="D152" i="6"/>
  <c r="D151" i="6" s="1"/>
  <c r="AB152" i="5"/>
  <c r="N123" i="7"/>
  <c r="D101" i="6"/>
  <c r="N75" i="7"/>
  <c r="D59" i="6"/>
  <c r="N67" i="7"/>
  <c r="D51" i="6"/>
  <c r="M233" i="7"/>
  <c r="AB161" i="5"/>
  <c r="AA160" i="5"/>
  <c r="D133" i="6"/>
  <c r="N145" i="7"/>
  <c r="D121" i="6"/>
  <c r="N131" i="7"/>
  <c r="D109" i="6"/>
  <c r="N110" i="7"/>
  <c r="D90" i="6"/>
  <c r="N97" i="7"/>
  <c r="D78" i="6"/>
  <c r="J25" i="4"/>
  <c r="H25" i="4" s="1"/>
  <c r="D64" i="6"/>
  <c r="N81" i="7"/>
  <c r="AB64" i="5"/>
  <c r="N60" i="7"/>
  <c r="D44" i="6"/>
  <c r="D36" i="6"/>
  <c r="AB36" i="5"/>
  <c r="N52" i="7"/>
  <c r="M225" i="7"/>
  <c r="M224" i="7" s="1"/>
  <c r="AA157" i="5"/>
  <c r="M219" i="7"/>
  <c r="M218" i="7" s="1"/>
  <c r="AA154" i="5"/>
  <c r="N96" i="7"/>
  <c r="D77" i="6"/>
  <c r="J28" i="5"/>
  <c r="AA29" i="5"/>
  <c r="AB29" i="5" s="1"/>
  <c r="D144" i="6"/>
  <c r="P197" i="7"/>
  <c r="M245" i="7"/>
  <c r="P245" i="7" s="1"/>
  <c r="J52" i="4"/>
  <c r="H52" i="4" s="1"/>
  <c r="AB142" i="5"/>
  <c r="M256" i="7"/>
  <c r="AA131" i="5"/>
  <c r="J42" i="4"/>
  <c r="H42" i="4" s="1"/>
  <c r="H41" i="4" s="1"/>
  <c r="N148" i="7"/>
  <c r="D124" i="6"/>
  <c r="M122" i="7"/>
  <c r="AB101" i="5"/>
  <c r="N211" i="7"/>
  <c r="N207" i="7" s="1"/>
  <c r="D85" i="6"/>
  <c r="D84" i="6" s="1"/>
  <c r="AB85" i="5"/>
  <c r="N94" i="7"/>
  <c r="D75" i="6"/>
  <c r="AB75" i="5"/>
  <c r="N35" i="5"/>
  <c r="N109" i="7"/>
  <c r="D89" i="6"/>
  <c r="N84" i="7"/>
  <c r="D67" i="6"/>
  <c r="M244" i="7"/>
  <c r="P244" i="7" s="1"/>
  <c r="AA140" i="5"/>
  <c r="J51" i="4"/>
  <c r="H51" i="4" s="1"/>
  <c r="J92" i="5"/>
  <c r="L104" i="7"/>
  <c r="N92" i="7"/>
  <c r="D73" i="6"/>
  <c r="N82" i="7"/>
  <c r="D65" i="6"/>
  <c r="N72" i="7"/>
  <c r="D56" i="6"/>
  <c r="AB56" i="5"/>
  <c r="M60" i="7"/>
  <c r="M57" i="7" s="1"/>
  <c r="AA42" i="5"/>
  <c r="AA36" i="5"/>
  <c r="M54" i="7"/>
  <c r="M51" i="7" s="1"/>
  <c r="M25" i="7"/>
  <c r="M20" i="7" s="1"/>
  <c r="AB18" i="5"/>
  <c r="N140" i="7"/>
  <c r="D116" i="6"/>
  <c r="L125" i="7"/>
  <c r="M71" i="7"/>
  <c r="N43" i="3"/>
  <c r="N47" i="7"/>
  <c r="D31" i="6"/>
  <c r="D19" i="6"/>
  <c r="N27" i="7"/>
  <c r="AA16" i="5"/>
  <c r="N225" i="7"/>
  <c r="D157" i="6"/>
  <c r="AB157" i="5"/>
  <c r="N205" i="7"/>
  <c r="N197" i="7" s="1"/>
  <c r="Q197" i="7" s="1"/>
  <c r="D150" i="6"/>
  <c r="N250" i="7"/>
  <c r="Q250" i="7" s="1"/>
  <c r="D142" i="6"/>
  <c r="N121" i="7"/>
  <c r="D99" i="6"/>
  <c r="AB99" i="5"/>
  <c r="N73" i="7"/>
  <c r="D57" i="6"/>
  <c r="N65" i="7"/>
  <c r="N63" i="7" s="1"/>
  <c r="O195" i="7"/>
  <c r="N256" i="7"/>
  <c r="D131" i="6"/>
  <c r="N143" i="7"/>
  <c r="D119" i="6"/>
  <c r="N107" i="7"/>
  <c r="D88" i="6"/>
  <c r="N95" i="7"/>
  <c r="D76" i="6"/>
  <c r="N78" i="7"/>
  <c r="D62" i="6"/>
  <c r="N58" i="7"/>
  <c r="D42" i="6"/>
  <c r="AB42" i="5"/>
  <c r="J18" i="4"/>
  <c r="K43" i="3"/>
  <c r="K20" i="3" s="1"/>
  <c r="K51" i="3" s="1"/>
  <c r="H130" i="5"/>
  <c r="S43" i="3" s="1"/>
  <c r="N142" i="7"/>
  <c r="N141" i="7" s="1"/>
  <c r="D118" i="6"/>
  <c r="AB118" i="5"/>
  <c r="N118" i="7"/>
  <c r="D96" i="6"/>
  <c r="N90" i="7"/>
  <c r="N89" i="7" s="1"/>
  <c r="D71" i="6"/>
  <c r="D70" i="6" s="1"/>
  <c r="AB71" i="5"/>
  <c r="N226" i="7"/>
  <c r="D158" i="6"/>
  <c r="M274" i="7"/>
  <c r="J57" i="4"/>
  <c r="N86" i="7"/>
  <c r="N85" i="7" s="1"/>
  <c r="D69" i="6"/>
  <c r="D68" i="6" s="1"/>
  <c r="AB69" i="5"/>
  <c r="M237" i="7"/>
  <c r="M236" i="7" s="1"/>
  <c r="P236" i="7" s="1"/>
  <c r="AA163" i="5"/>
  <c r="AA145" i="5"/>
  <c r="N183" i="7"/>
  <c r="N182" i="7" s="1"/>
  <c r="Q167" i="7" s="1"/>
  <c r="Q165" i="7" s="1"/>
  <c r="D128" i="6"/>
  <c r="D127" i="6" s="1"/>
  <c r="D126" i="6" s="1"/>
  <c r="AB128" i="5"/>
  <c r="AB127" i="5" s="1"/>
  <c r="B12" i="8" s="1"/>
  <c r="M133" i="7"/>
  <c r="L93" i="7"/>
  <c r="O49" i="7" s="1"/>
  <c r="N68" i="7"/>
  <c r="D52" i="6"/>
  <c r="L41" i="7"/>
  <c r="L36" i="7" s="1"/>
  <c r="M214" i="7"/>
  <c r="M213" i="7" s="1"/>
  <c r="AA152" i="5"/>
  <c r="H92" i="5"/>
  <c r="M260" i="7"/>
  <c r="J46" i="4"/>
  <c r="H46" i="4" s="1"/>
  <c r="M137" i="7"/>
  <c r="M136" i="7" s="1"/>
  <c r="AA115" i="5"/>
  <c r="N53" i="7"/>
  <c r="D37" i="6"/>
  <c r="L44" i="7"/>
  <c r="M16" i="7"/>
  <c r="M14" i="7" s="1"/>
  <c r="AB14" i="5"/>
  <c r="AB12" i="5" s="1"/>
  <c r="J20" i="3"/>
  <c r="I35" i="3"/>
  <c r="AD35" i="3" s="1"/>
  <c r="S148" i="5"/>
  <c r="N261" i="7"/>
  <c r="D136" i="6"/>
  <c r="N61" i="7"/>
  <c r="D45" i="6"/>
  <c r="AA19" i="5"/>
  <c r="H25" i="5"/>
  <c r="N21" i="7"/>
  <c r="D16" i="6"/>
  <c r="AB16" i="5"/>
  <c r="N17" i="7"/>
  <c r="D14" i="6"/>
  <c r="D12" i="6"/>
  <c r="N15" i="7"/>
  <c r="N262" i="7"/>
  <c r="D137" i="6"/>
  <c r="N137" i="7"/>
  <c r="D115" i="6"/>
  <c r="AB115" i="5"/>
  <c r="N101" i="7"/>
  <c r="D82" i="6"/>
  <c r="N56" i="7"/>
  <c r="D40" i="6"/>
  <c r="N257" i="7"/>
  <c r="D132" i="6"/>
  <c r="N100" i="7"/>
  <c r="D81" i="6"/>
  <c r="D148" i="6"/>
  <c r="N115" i="7"/>
  <c r="N114" i="7" s="1"/>
  <c r="D93" i="6"/>
  <c r="D92" i="6" s="1"/>
  <c r="AB93" i="5"/>
  <c r="M234" i="7"/>
  <c r="AB162" i="5"/>
  <c r="N259" i="7"/>
  <c r="D134" i="6"/>
  <c r="N132" i="7"/>
  <c r="D110" i="6"/>
  <c r="M121" i="7"/>
  <c r="M120" i="7" s="1"/>
  <c r="AA99" i="5"/>
  <c r="AA92" i="5" s="1"/>
  <c r="N98" i="7"/>
  <c r="D79" i="6"/>
  <c r="J26" i="4"/>
  <c r="H26" i="4" s="1"/>
  <c r="M83" i="7"/>
  <c r="M80" i="7" s="1"/>
  <c r="AA64" i="5"/>
  <c r="N59" i="7"/>
  <c r="D43" i="6"/>
  <c r="J43" i="3"/>
  <c r="I19" i="4"/>
  <c r="N124" i="7"/>
  <c r="D102" i="6"/>
  <c r="AB166" i="5" l="1"/>
  <c r="AB165" i="5" s="1"/>
  <c r="B15" i="8" s="1"/>
  <c r="N283" i="7"/>
  <c r="N281" i="7" s="1"/>
  <c r="Q281" i="7" s="1"/>
  <c r="Q279" i="7" s="1"/>
  <c r="D166" i="6"/>
  <c r="D165" i="6" s="1"/>
  <c r="D164" i="6" s="1"/>
  <c r="H56" i="4"/>
  <c r="N258" i="7"/>
  <c r="D117" i="6"/>
  <c r="D114" i="6"/>
  <c r="N136" i="7"/>
  <c r="AB104" i="5"/>
  <c r="D107" i="6"/>
  <c r="D49" i="6"/>
  <c r="D47" i="6" s="1"/>
  <c r="AB30" i="5"/>
  <c r="AB31" i="5"/>
  <c r="J11" i="5"/>
  <c r="J172" i="5" s="1"/>
  <c r="AB27" i="5"/>
  <c r="N41" i="7" s="1"/>
  <c r="N172" i="5"/>
  <c r="H50" i="4"/>
  <c r="N43" i="7"/>
  <c r="D28" i="6"/>
  <c r="I20" i="3"/>
  <c r="J50" i="3"/>
  <c r="N255" i="7"/>
  <c r="Q255" i="7" s="1"/>
  <c r="N224" i="7"/>
  <c r="L43" i="3"/>
  <c r="L49" i="3" s="1"/>
  <c r="N51" i="3"/>
  <c r="D55" i="6"/>
  <c r="AA130" i="5"/>
  <c r="T43" i="3" s="1"/>
  <c r="T51" i="3" s="1"/>
  <c r="I43" i="3"/>
  <c r="AB92" i="5"/>
  <c r="B11" i="8" s="1"/>
  <c r="N16" i="7"/>
  <c r="N14" i="7" s="1"/>
  <c r="D13" i="6"/>
  <c r="D11" i="6" s="1"/>
  <c r="S50" i="3"/>
  <c r="N25" i="7"/>
  <c r="N20" i="7" s="1"/>
  <c r="D17" i="6"/>
  <c r="D15" i="6" s="1"/>
  <c r="N71" i="7"/>
  <c r="M255" i="7"/>
  <c r="P255" i="7" s="1"/>
  <c r="D35" i="6"/>
  <c r="N80" i="7"/>
  <c r="N125" i="7"/>
  <c r="D86" i="6"/>
  <c r="H27" i="4"/>
  <c r="S172" i="5"/>
  <c r="N218" i="7"/>
  <c r="P13" i="7"/>
  <c r="M273" i="7"/>
  <c r="P274" i="7"/>
  <c r="D41" i="6"/>
  <c r="P242" i="7"/>
  <c r="D74" i="6"/>
  <c r="N245" i="7"/>
  <c r="Q245" i="7" s="1"/>
  <c r="Q242" i="7" s="1"/>
  <c r="D141" i="6"/>
  <c r="D63" i="6"/>
  <c r="N104" i="7"/>
  <c r="L42" i="7"/>
  <c r="O35" i="7" s="1"/>
  <c r="O11" i="7" s="1"/>
  <c r="O9" i="7" s="1"/>
  <c r="O7" i="7" s="1"/>
  <c r="O363" i="7" s="1"/>
  <c r="D111" i="6"/>
  <c r="N29" i="7"/>
  <c r="N26" i="7" s="1"/>
  <c r="D21" i="6"/>
  <c r="D18" i="6" s="1"/>
  <c r="D139" i="6"/>
  <c r="Q274" i="7"/>
  <c r="N273" i="7"/>
  <c r="N234" i="7"/>
  <c r="D161" i="6"/>
  <c r="N44" i="7"/>
  <c r="D29" i="6"/>
  <c r="N57" i="7"/>
  <c r="D130" i="6"/>
  <c r="D156" i="6"/>
  <c r="P49" i="7"/>
  <c r="N93" i="7"/>
  <c r="N122" i="7"/>
  <c r="D100" i="6"/>
  <c r="D98" i="6" s="1"/>
  <c r="M43" i="7"/>
  <c r="M42" i="7" s="1"/>
  <c r="AA28" i="5"/>
  <c r="N51" i="7"/>
  <c r="H24" i="4"/>
  <c r="N233" i="7"/>
  <c r="D160" i="6"/>
  <c r="AB160" i="5"/>
  <c r="AB148" i="5" s="1"/>
  <c r="B14" i="8" s="1"/>
  <c r="M37" i="7"/>
  <c r="M36" i="7" s="1"/>
  <c r="AA25" i="5"/>
  <c r="AB26" i="5"/>
  <c r="H11" i="5"/>
  <c r="H172" i="5" s="1"/>
  <c r="I76" i="4"/>
  <c r="K76" i="4" s="1"/>
  <c r="H19" i="4"/>
  <c r="J77" i="4"/>
  <c r="K77" i="4" s="1"/>
  <c r="H18" i="4"/>
  <c r="H17" i="4" s="1"/>
  <c r="H16" i="4" s="1"/>
  <c r="N120" i="7"/>
  <c r="AA35" i="5"/>
  <c r="AB35" i="5"/>
  <c r="B10" i="8" s="1"/>
  <c r="M232" i="7"/>
  <c r="P213" i="7" s="1"/>
  <c r="P195" i="7" s="1"/>
  <c r="D30" i="6"/>
  <c r="N45" i="7"/>
  <c r="D103" i="6"/>
  <c r="AA148" i="5"/>
  <c r="N223" i="7"/>
  <c r="D155" i="6"/>
  <c r="AB140" i="5"/>
  <c r="AB130" i="5" s="1"/>
  <c r="H57" i="4"/>
  <c r="H55" i="4" s="1"/>
  <c r="D153" i="6"/>
  <c r="D159" i="6" l="1"/>
  <c r="D147" i="6" s="1"/>
  <c r="N232" i="7"/>
  <c r="Q213" i="7" s="1"/>
  <c r="Q195" i="7" s="1"/>
  <c r="D129" i="6"/>
  <c r="D91" i="6"/>
  <c r="AB28" i="5"/>
  <c r="D26" i="6"/>
  <c r="AA11" i="5"/>
  <c r="AA172" i="5" s="1"/>
  <c r="H40" i="4"/>
  <c r="K15" i="4" s="1"/>
  <c r="K75" i="4" s="1"/>
  <c r="K78" i="4"/>
  <c r="AD51" i="3"/>
  <c r="AD50" i="3"/>
  <c r="B13" i="8"/>
  <c r="P35" i="7"/>
  <c r="P11" i="7" s="1"/>
  <c r="P9" i="7" s="1"/>
  <c r="P7" i="7" s="1"/>
  <c r="Q49" i="7"/>
  <c r="D34" i="6"/>
  <c r="R43" i="3"/>
  <c r="R49" i="3" s="1"/>
  <c r="Q253" i="7"/>
  <c r="Q240" i="7" s="1"/>
  <c r="D27" i="6"/>
  <c r="Q13" i="7"/>
  <c r="N42" i="7"/>
  <c r="N37" i="7"/>
  <c r="N36" i="7" s="1"/>
  <c r="Q35" i="7" s="1"/>
  <c r="D25" i="6"/>
  <c r="D24" i="6" s="1"/>
  <c r="D10" i="6" s="1"/>
  <c r="AB25" i="5"/>
  <c r="AB11" i="5" s="1"/>
  <c r="P253" i="7"/>
  <c r="P240" i="7" s="1"/>
  <c r="I49" i="3"/>
  <c r="AD20" i="3"/>
  <c r="H75" i="4" l="1"/>
  <c r="AD43" i="3"/>
  <c r="AD52" i="3"/>
  <c r="D171" i="6"/>
  <c r="P363" i="7"/>
  <c r="AD49" i="3"/>
  <c r="B9" i="8"/>
  <c r="B18" i="8" s="1"/>
  <c r="AB172" i="5"/>
  <c r="Q11" i="7"/>
  <c r="Q9" i="7" s="1"/>
  <c r="Q7" i="7" s="1"/>
  <c r="Q363" i="7" l="1"/>
</calcChain>
</file>

<file path=xl/comments1.xml><?xml version="1.0" encoding="utf-8"?>
<comments xmlns="http://schemas.openxmlformats.org/spreadsheetml/2006/main">
  <authors>
    <author>Evelyn</author>
  </authors>
  <commentList>
    <comment ref="J35" authorId="0" shapeId="0">
      <text>
        <r>
          <rPr>
            <b/>
            <sz val="9"/>
            <color indexed="81"/>
            <rFont val="Tahoma"/>
            <family val="2"/>
          </rPr>
          <t>Evelyn:</t>
        </r>
        <r>
          <rPr>
            <sz val="9"/>
            <color indexed="81"/>
            <rFont val="Tahoma"/>
            <family val="2"/>
          </rPr>
          <t xml:space="preserve">
Bodega
Telecomunicaciones
Seguros</t>
        </r>
      </text>
    </comment>
    <comment ref="K35" authorId="0" shapeId="0">
      <text>
        <r>
          <rPr>
            <b/>
            <sz val="9"/>
            <color indexed="81"/>
            <rFont val="Tahoma"/>
            <family val="2"/>
          </rPr>
          <t>Evelyn:</t>
        </r>
        <r>
          <rPr>
            <sz val="9"/>
            <color indexed="81"/>
            <rFont val="Tahoma"/>
            <family val="2"/>
          </rPr>
          <t xml:space="preserve">
MAPEO</t>
        </r>
      </text>
    </comment>
    <comment ref="N35" authorId="0" shapeId="0">
      <text>
        <r>
          <rPr>
            <b/>
            <sz val="9"/>
            <color indexed="81"/>
            <rFont val="Tahoma"/>
            <family val="2"/>
          </rPr>
          <t>Evelyn:</t>
        </r>
        <r>
          <rPr>
            <sz val="9"/>
            <color indexed="81"/>
            <rFont val="Tahoma"/>
            <family val="2"/>
          </rPr>
          <t xml:space="preserve">
Todo MAPEO
Combustible INTA</t>
        </r>
      </text>
    </comment>
  </commentList>
</comments>
</file>

<file path=xl/sharedStrings.xml><?xml version="1.0" encoding="utf-8"?>
<sst xmlns="http://schemas.openxmlformats.org/spreadsheetml/2006/main" count="2127" uniqueCount="1015">
  <si>
    <t xml:space="preserve">INSTITUTO NACIONAL DE INNOVACIÓN Y TRANSFERENCIA EN TECNOLOGÍA AGROPECUARIA </t>
  </si>
  <si>
    <t>AÑO PRESUPUESTARIO 2020</t>
  </si>
  <si>
    <t>INGRESOS</t>
  </si>
  <si>
    <t>(en miles de colones)</t>
  </si>
  <si>
    <t>PARTIDA /       SUBPARTIDA</t>
  </si>
  <si>
    <t>DESCRIPCIÓN</t>
  </si>
  <si>
    <t>MONTO                                    (en miles de colones)</t>
  </si>
  <si>
    <t>1.0.0.0.00.00.0.0.000</t>
  </si>
  <si>
    <t>INGRESOS CORRIENTES</t>
  </si>
  <si>
    <t>1.1.0.0.00.00.0.0.000</t>
  </si>
  <si>
    <t xml:space="preserve">INGRESOS TRIBUTARIOS </t>
  </si>
  <si>
    <t>1.1.4.0.00.00.0.0.000</t>
  </si>
  <si>
    <t>IMPUESTOS SOBRE COMERCIO EXTERIOR Y TRANSACCIONES INTERNACIONALES</t>
  </si>
  <si>
    <t>1.1.4.1.00.00.0.0.000</t>
  </si>
  <si>
    <t>IMPUESTOS A LAS IMPORTACIONES</t>
  </si>
  <si>
    <t>1.1.4.1.09.00.0.0.000</t>
  </si>
  <si>
    <t>Otros Impuestos a la Importaciones (Canon arrocero)</t>
  </si>
  <si>
    <t>1.3.0.0.00.00.0.0.000</t>
  </si>
  <si>
    <t>INGRESOS NO TRIBUTARIOS</t>
  </si>
  <si>
    <t>1.3.1.0.00.00.0.0.000</t>
  </si>
  <si>
    <t>VENTA DE BIENES Y SERVICIOS</t>
  </si>
  <si>
    <t>1.3.1.1.00.00.0.0.000</t>
  </si>
  <si>
    <t xml:space="preserve">VENTA DE BIENES </t>
  </si>
  <si>
    <t>1.3.1.1.01.00.0.0.000</t>
  </si>
  <si>
    <t>Venta de Bienes Agropecuarios y Forestales</t>
  </si>
  <si>
    <t>1.3.1.2.00.00.0.0.000</t>
  </si>
  <si>
    <t>VENTA DE SERVICIOS</t>
  </si>
  <si>
    <t>1.3.1.2.04.00.0.0.000</t>
  </si>
  <si>
    <t>ALQUILERES</t>
  </si>
  <si>
    <t>1.3.1.2.04.01.0.0.000</t>
  </si>
  <si>
    <t>Alquiler de edificios e instalaciones</t>
  </si>
  <si>
    <t xml:space="preserve"> </t>
  </si>
  <si>
    <t>1.3.1.2.09.00.0.0.000</t>
  </si>
  <si>
    <t>OTROS SERVICIOS</t>
  </si>
  <si>
    <t>1.3.1.2.09.01.0.0.000</t>
  </si>
  <si>
    <t>Servicios de formación y capacitación</t>
  </si>
  <si>
    <t>1.3.1.2.09.02.0.0.000</t>
  </si>
  <si>
    <t>Servicios de investigación y desarrollo</t>
  </si>
  <si>
    <t>1.3.1.2.09.09.0.0.000</t>
  </si>
  <si>
    <t>Venta de otros servicios</t>
  </si>
  <si>
    <t>1.3.2.0.00.00.0.0.000</t>
  </si>
  <si>
    <t>INGRESOS DE LA PROPIEDAD</t>
  </si>
  <si>
    <t>1.3.2.3.00.00.0.0.000</t>
  </si>
  <si>
    <t>RENTA DE ACTIVOS FINANCIEROS</t>
  </si>
  <si>
    <t>1.3.2.3.03.00.0.0.000</t>
  </si>
  <si>
    <t xml:space="preserve">OTRAS VENTAS DE ACTIVOS FINANCIEROS </t>
  </si>
  <si>
    <t>1.3.2.3.03.01.0.0.000</t>
  </si>
  <si>
    <t>Intereses sobre cuentas corrientes y otros depósitos de Bancos Estatales</t>
  </si>
  <si>
    <t>1.3.2.3.03.04.0.0.000</t>
  </si>
  <si>
    <t>Diferencias por tipo de cambio</t>
  </si>
  <si>
    <t>1.4.0.0.00.00.0.0.000</t>
  </si>
  <si>
    <t>TRANSFERENCIAS CORRIENTES</t>
  </si>
  <si>
    <t>1.4.1.0.00.00.0.0.000</t>
  </si>
  <si>
    <t>TRANSFERENCIAS CORRIENTES DEL SECTOR PÚBLICO</t>
  </si>
  <si>
    <t>1.4.1.1.00.00.0.0.000</t>
  </si>
  <si>
    <t>Transferencias Corrientes del Gobierno Central</t>
  </si>
  <si>
    <t xml:space="preserve">       -Transferencia del MAG según Ley N° 8562</t>
  </si>
  <si>
    <t xml:space="preserve">       -Transferencia del MAG para "Proyecto de Cartografía de Suelos"</t>
  </si>
  <si>
    <t>1.4.1.2.00.00.0.0.000</t>
  </si>
  <si>
    <t>Transferencias Corrientes de Órganos Desconcentrados</t>
  </si>
  <si>
    <t xml:space="preserve">        -Transferencia de SENASA</t>
  </si>
  <si>
    <t>1.4.1.3.00.00.0.0.000</t>
  </si>
  <si>
    <t>Transferencias corrientes de Instituciones Descentralizadas no Empresariales</t>
  </si>
  <si>
    <t xml:space="preserve">       -Transferencia de INCOPESCA</t>
  </si>
  <si>
    <t xml:space="preserve">       -Transferencia de SENARA</t>
  </si>
  <si>
    <t xml:space="preserve">       -Transferencia de Servicio Fitosanitario del Estado</t>
  </si>
  <si>
    <t>3.0.0.0.00.00.0.0.000</t>
  </si>
  <si>
    <t>FINANCIAMIENTO</t>
  </si>
  <si>
    <t>3.3.0.0.00.00.0.0.000</t>
  </si>
  <si>
    <t>RECURSOS DE VIGENCIAS ANTERIORES</t>
  </si>
  <si>
    <t>3.3.1.0.00.00.0.0.00</t>
  </si>
  <si>
    <t>SUPERAVIT LIBRE</t>
  </si>
  <si>
    <t xml:space="preserve">      Superavit del INTA</t>
  </si>
  <si>
    <t>3.3.2.0.00.00.0.0.00</t>
  </si>
  <si>
    <t>SUPERAVIT ESPECIFICO</t>
  </si>
  <si>
    <t xml:space="preserve">      Superávit Específico Proyecto Cartografia de Suelos</t>
  </si>
  <si>
    <t xml:space="preserve">      Superávit Específico del INTA</t>
  </si>
  <si>
    <t>TOTAL</t>
  </si>
  <si>
    <t>ELABORADO POR:</t>
  </si>
  <si>
    <t>EVELYN MÉNDEZ ARCE</t>
  </si>
  <si>
    <t>REVISADO POR:</t>
  </si>
  <si>
    <t>JOSE PABLO MURILLO MORALES</t>
  </si>
  <si>
    <t>APROBADO POR:</t>
  </si>
  <si>
    <t>GRACIELA CHAVES RAMIREZ</t>
  </si>
  <si>
    <t>ARTURO SOLORZANO ARROYO</t>
  </si>
  <si>
    <t>JUSTIFICACIÓN DE INGRESOS</t>
  </si>
  <si>
    <t>JUSTIFICACIÓN</t>
  </si>
  <si>
    <t>Corresponde a los ingresos que el INTA percibe por la venta de productos agrícolas, bovinos, porcinos, equinos, plantas ornamentales, plantas in vitro y cualquier otro bien agrícola, forestal o pecuario que se producen en las Estaciones Experimentales.</t>
  </si>
  <si>
    <t>Se refiere a los ingresos que recibe el instituto por concepto de servicios de análisis de muestras en los tres laboratorios, certificados de uso conforme, diagnóstico de enfermedades, estudios de eficacia biológica, revisión de protocolos, diagnósticos microbiológicos de suelos, anotaciones marginales, levantamiento de suelos, capacidad de uso zonificación, asesorías, capacitación y entre otros.</t>
  </si>
  <si>
    <t xml:space="preserve">Recursos del Presupuesto del Ministerio de Agricultura y Ganadería, a transferir al INTA, según Ley de Presupuesto Ordinario y Extraordinario de la República, para el ejercicio económico 2020 (383.160).                                                                                                                                                           Recursos del Presupuesto del Ministerio de Agricultura y Ganadería, a transferir al INTA para el Proyecto “Cartografía digital nacional de clases taxonómicas de suelos y capacidad de uso de las tierras en Costa Rica, para el ordenamiento territorial y los planes reguladores de los Gobiernos Locales” (60.000) </t>
  </si>
  <si>
    <t>Recursos aportados por Instituciones del Sector Público Agrario correspondiente al 40% del Superávit de periodos anteriores.</t>
  </si>
  <si>
    <t>Superávit acumulado sin presupuestar en el periodo 2019</t>
  </si>
  <si>
    <t xml:space="preserve">Superávit específico del Proyecto “Cartografía digital nacional de clases taxonómicas de suelos y capacidad de uso de las tierras en Costa Rica, para el ordenamiento territorial y los planes reguladores de los Gobiernos Locales”, para atender contrataciones y recursos requeridos para la ejecución de este proyecto.  </t>
  </si>
  <si>
    <t xml:space="preserve">      Superavit Especifico INTA</t>
  </si>
  <si>
    <t>ESTADO DE ORIGEN Y APLICACIÓN DE FONDOS POR PROGRAMA</t>
  </si>
  <si>
    <t>EGRESOS</t>
  </si>
  <si>
    <t>CÓDIGO</t>
  </si>
  <si>
    <t>PARTIDA</t>
  </si>
  <si>
    <t>SUBPARTIDA</t>
  </si>
  <si>
    <t>SUBCUENTA</t>
  </si>
  <si>
    <t>REMUNERACIONES</t>
  </si>
  <si>
    <t>SERVICIOS</t>
  </si>
  <si>
    <t>MATERIALES Y SUMINISTROS</t>
  </si>
  <si>
    <t>INTERESES Y COMISIONES</t>
  </si>
  <si>
    <t>BIENES DURADEROS</t>
  </si>
  <si>
    <t>TRANSFERENCIAS DE CAPITAL</t>
  </si>
  <si>
    <t>CUENTAS ESPECIALES</t>
  </si>
  <si>
    <t>Gestion Intitucional</t>
  </si>
  <si>
    <t>Investigación y Desarrollo Tecnológico</t>
  </si>
  <si>
    <t>TOTAL INGRESOS</t>
  </si>
  <si>
    <t>TOTAL DE EGRESOS</t>
  </si>
  <si>
    <t>SUBTOTAL GESTION INTITUCIONAL</t>
  </si>
  <si>
    <t>SUBTOTAL DESARROLLO TECNOLOGICO</t>
  </si>
  <si>
    <t>TOTAL GENERAL DE EGRESOS</t>
  </si>
  <si>
    <t>ESTADO DE ORIGEN Y APLICACIÓN DE FONDOS POR PROGRAMA Y SUBPARTIDA PRESUPUESTARIA (Superavit Libre y Especifico)</t>
  </si>
  <si>
    <t>DETALLE</t>
  </si>
  <si>
    <t>PROGRAMA</t>
  </si>
  <si>
    <t xml:space="preserve">SUBPARTIDA </t>
  </si>
  <si>
    <t xml:space="preserve">DESCRIPCIÓN </t>
  </si>
  <si>
    <t>3.3.1.0.00.00.0.0.000</t>
  </si>
  <si>
    <t>SERVICIOS BÁSICOS</t>
  </si>
  <si>
    <t>1.02.01</t>
  </si>
  <si>
    <t>Servicio de agua y alcantarillado</t>
  </si>
  <si>
    <t>1.02.02</t>
  </si>
  <si>
    <t>Servicio de energía eléctrica</t>
  </si>
  <si>
    <t>GASTOS DE VIAJE Y DE TRANSPORTE</t>
  </si>
  <si>
    <t>1.05.02</t>
  </si>
  <si>
    <t>Viáticos dentro del país</t>
  </si>
  <si>
    <t>CAPACITACIÓN Y PROTOCOLO</t>
  </si>
  <si>
    <t>1.07.01</t>
  </si>
  <si>
    <t>Actividades de capacitación</t>
  </si>
  <si>
    <t>MANTENIMIENTO Y REPARACIÓN</t>
  </si>
  <si>
    <t>1.08.04</t>
  </si>
  <si>
    <t>Manten.reparación maquin. Equipo de producción</t>
  </si>
  <si>
    <t>1.08.05</t>
  </si>
  <si>
    <t>Mantenimiento y reparación de equipo de transporte</t>
  </si>
  <si>
    <t>PRODUCTOS QUÍMICOS Y CONEXOS</t>
  </si>
  <si>
    <t>2.01.03</t>
  </si>
  <si>
    <t>Productos veterinarios</t>
  </si>
  <si>
    <t>2.01.99</t>
  </si>
  <si>
    <t>Otros productos químicos</t>
  </si>
  <si>
    <t>ALIMENTOS  Y PRODUCTOS AGROPECUARIOS</t>
  </si>
  <si>
    <t>2.02.04</t>
  </si>
  <si>
    <t>Alimentos para animales</t>
  </si>
  <si>
    <t>2 04</t>
  </si>
  <si>
    <t>HERRAMIENTAS, REPUESTOS Y ACCESORIOS</t>
  </si>
  <si>
    <t>2.04.01</t>
  </si>
  <si>
    <t>Herramientas e instrumentos</t>
  </si>
  <si>
    <t>2.04.02</t>
  </si>
  <si>
    <t>Repuestos y accesorios</t>
  </si>
  <si>
    <t>BIENES PARA LA PRODUCCIÓN Y COMERCIALIZACIÓN</t>
  </si>
  <si>
    <t>2.05.01</t>
  </si>
  <si>
    <t>Materia prima</t>
  </si>
  <si>
    <t>ÚTILES MATERIALES Y SUMINISTROS</t>
  </si>
  <si>
    <t>2.99.02</t>
  </si>
  <si>
    <t>Útiles y materiales médicos, hospitalarios y de investigac.</t>
  </si>
  <si>
    <t>MAQUINARIA, EQUIPO Y MOBILIARIO</t>
  </si>
  <si>
    <t>5.01.01</t>
  </si>
  <si>
    <t>Maquinaria y equipo para la producción</t>
  </si>
  <si>
    <t>5.01.02</t>
  </si>
  <si>
    <t>Equipo de transporte</t>
  </si>
  <si>
    <t>5.01.03</t>
  </si>
  <si>
    <t>Equipo de comunicación</t>
  </si>
  <si>
    <t>5.01.04</t>
  </si>
  <si>
    <t>Equipo y mobiliario de oficina</t>
  </si>
  <si>
    <t>5.01.05</t>
  </si>
  <si>
    <t>Equipo y programas de cómputo</t>
  </si>
  <si>
    <t>5.01.06</t>
  </si>
  <si>
    <t>Equipo sanitario, de laboratorio  e investigación</t>
  </si>
  <si>
    <t>5.01.07</t>
  </si>
  <si>
    <t>Equipo y mobiliario educacional</t>
  </si>
  <si>
    <t>5.01.99</t>
  </si>
  <si>
    <t>Maquinaria y equipo diverso</t>
  </si>
  <si>
    <t>CONSTRUCCIONES, ADICIONES Y MEJORAS</t>
  </si>
  <si>
    <t>5.02.01</t>
  </si>
  <si>
    <t>Edificios</t>
  </si>
  <si>
    <t>5.02.02</t>
  </si>
  <si>
    <t>Vias de comunicación terrestre</t>
  </si>
  <si>
    <t>5.02.07</t>
  </si>
  <si>
    <t>Instalaciones</t>
  </si>
  <si>
    <t>5.02.99</t>
  </si>
  <si>
    <t>Otras construcciones, adiciones y mejoras</t>
  </si>
  <si>
    <t>BIENES DURADEROS DIVERSOS</t>
  </si>
  <si>
    <t>5.99.01</t>
  </si>
  <si>
    <t>Semovientes</t>
  </si>
  <si>
    <t>5.99.03</t>
  </si>
  <si>
    <t>Bienes Intangibles</t>
  </si>
  <si>
    <t>6.01</t>
  </si>
  <si>
    <t>TRANSFERENCIAS SECTOR PUBLICO</t>
  </si>
  <si>
    <t>6.01.02</t>
  </si>
  <si>
    <t>Transferencias Corrientes a Organos desconcentrados</t>
  </si>
  <si>
    <t xml:space="preserve">              APROBADO POR:</t>
  </si>
  <si>
    <t xml:space="preserve">              GRACIELA CHAVES RAMIREZ</t>
  </si>
  <si>
    <t>RESUMEN DE GASTO SOLICITADO POR SUB PARTIDA PRESUPUESTARIA</t>
  </si>
  <si>
    <t>EN EL NIVEL INSTITUCIONAL</t>
  </si>
  <si>
    <t>GESTION INSTITUCIONAL</t>
  </si>
  <si>
    <t>INVESTIGACIÓN Y DESARROLLO TECNOLÓGICO</t>
  </si>
  <si>
    <t>Código Subpartida</t>
  </si>
  <si>
    <t>Descripción de la Subpartida</t>
  </si>
  <si>
    <t>Monto Solicitado Gastos Generales</t>
  </si>
  <si>
    <t>Monto Solicitado Dirección Ejecutiva</t>
  </si>
  <si>
    <t>Monto Solicitado Dirección Administrativa Financiera</t>
  </si>
  <si>
    <t>Monto Solicitado Auditoría Interna</t>
  </si>
  <si>
    <t>Monto Solicitado Gestión de Proyectos y Recursos</t>
  </si>
  <si>
    <t>TOTAL                 GESTIÓN INSTITUCIONAL</t>
  </si>
  <si>
    <t>Monto Solicitado Investigación y Desarrollo Tecnológico</t>
  </si>
  <si>
    <t>Monto Solicitado Servicios Técnicos</t>
  </si>
  <si>
    <t>Monto Solicitado  Lab. Suelos</t>
  </si>
  <si>
    <t>Monto Solicitado  Lab. Fitoprotec.</t>
  </si>
  <si>
    <t>MAPEO</t>
  </si>
  <si>
    <t>Monto Solicitado Estaciones Experiment.</t>
  </si>
  <si>
    <t>Monto Solicitado  Est. Exp.            Los Diamantes</t>
  </si>
  <si>
    <t>Monto Solicitado  Est. Exp.            EJN</t>
  </si>
  <si>
    <t>Monto Solicitado  Est. Exp.            Carlos Durán</t>
  </si>
  <si>
    <t>Monto Solicitado  Est. Exp.            Quepos</t>
  </si>
  <si>
    <t xml:space="preserve">Monto Solicitado Investigación e Innovación </t>
  </si>
  <si>
    <t xml:space="preserve">Monto Solicitado Frutales </t>
  </si>
  <si>
    <t>Monto Solicitado Granos Básicos</t>
  </si>
  <si>
    <t>Monto Solicitado Hortalizas</t>
  </si>
  <si>
    <t>Monto Solicitado Pecuario</t>
  </si>
  <si>
    <t xml:space="preserve">Monto Solicitado Investigaciones </t>
  </si>
  <si>
    <t>Monto Solicitado Transferencia e Información Tecnológica</t>
  </si>
  <si>
    <t>Monto Solicitado Coordinadores Regionales</t>
  </si>
  <si>
    <t>TOTAL INVESTIGACION Y DESARROLLO TECNOLOGICO</t>
  </si>
  <si>
    <t>Monto Total Solicitado</t>
  </si>
  <si>
    <t xml:space="preserve"> REMUNERACIONES</t>
  </si>
  <si>
    <t xml:space="preserve"> REMUNERACIONES BÁSICAS</t>
  </si>
  <si>
    <t>0.01.01</t>
  </si>
  <si>
    <t xml:space="preserve"> Sueldos para cargos fijos</t>
  </si>
  <si>
    <t>0.01.02</t>
  </si>
  <si>
    <t xml:space="preserve"> Jornales </t>
  </si>
  <si>
    <t>0.01.03</t>
  </si>
  <si>
    <t>Servicios Especiales</t>
  </si>
  <si>
    <t xml:space="preserve"> REMUNERACIONES EVENTUALES</t>
  </si>
  <si>
    <t>0.02.01</t>
  </si>
  <si>
    <t xml:space="preserve"> Tiempo extraordinario</t>
  </si>
  <si>
    <t>0.02.05</t>
  </si>
  <si>
    <t xml:space="preserve"> Dietas</t>
  </si>
  <si>
    <t xml:space="preserve"> INCENTIVOS SALARIALES</t>
  </si>
  <si>
    <t>0.03.01</t>
  </si>
  <si>
    <t>Retribuciones por Años Servidos</t>
  </si>
  <si>
    <t>0.03.02</t>
  </si>
  <si>
    <t>Restricción al ejercicio liberal de la profesión</t>
  </si>
  <si>
    <t>0.03.03</t>
  </si>
  <si>
    <t>Decimotercer mes</t>
  </si>
  <si>
    <t>0.03.04</t>
  </si>
  <si>
    <t xml:space="preserve"> Salario Escolar</t>
  </si>
  <si>
    <t>0.03.99</t>
  </si>
  <si>
    <t xml:space="preserve"> Otros incentivos salariales</t>
  </si>
  <si>
    <t xml:space="preserve"> CONTRIBUCIONES PATRONALES AL DESARROLLO Y LA SEGURIDAD SOCIAL</t>
  </si>
  <si>
    <t>0.04.01</t>
  </si>
  <si>
    <t xml:space="preserve"> Contribución Patronal al Seguro de Salud de la Caja  Costarricense del Seguro Social 9,25% </t>
  </si>
  <si>
    <t>0.04.05</t>
  </si>
  <si>
    <t xml:space="preserve"> Contribución patronal al Banco Popular y de Desarr. Com.0,5%</t>
  </si>
  <si>
    <t xml:space="preserve"> CONTRIBUCIONES PATRONALES A FONDOS DE PENSIONES Y OTROS FONDOS DE CAPITALIZACIÓN </t>
  </si>
  <si>
    <t>0.05.01</t>
  </si>
  <si>
    <t xml:space="preserve"> Contribución patronal al fondo de pensiones CCSS 5.08%</t>
  </si>
  <si>
    <t>0.05.02</t>
  </si>
  <si>
    <t xml:space="preserve"> Aporte patronal régimen obligatorio de pensiones 1,5 %</t>
  </si>
  <si>
    <t>0.05.03</t>
  </si>
  <si>
    <t xml:space="preserve"> Aporte patronal al Fondo de Capitalización laboral 3 %</t>
  </si>
  <si>
    <t>0.05.05</t>
  </si>
  <si>
    <t>Contribución patronal a fondos administ por entes privados 5,33%</t>
  </si>
  <si>
    <t>0.99</t>
  </si>
  <si>
    <t>REMUNERACIONES DIVERSAS</t>
  </si>
  <si>
    <t>0.99.01</t>
  </si>
  <si>
    <t>Gastos de representación</t>
  </si>
  <si>
    <t xml:space="preserve"> SERVICIOS</t>
  </si>
  <si>
    <t xml:space="preserve"> ALQUILERES</t>
  </si>
  <si>
    <t>1.01.01</t>
  </si>
  <si>
    <t xml:space="preserve"> Alquiler de edificios, locales y terrenos</t>
  </si>
  <si>
    <t>1.01.02</t>
  </si>
  <si>
    <t xml:space="preserve"> Alquiler de maquinaria, equipo y mobiliario</t>
  </si>
  <si>
    <t>1.01.03</t>
  </si>
  <si>
    <t xml:space="preserve"> Alquiler de equipo de cómputo</t>
  </si>
  <si>
    <t>1.01.04</t>
  </si>
  <si>
    <t xml:space="preserve"> Alquiler de equipo y derechos para telecomunicaciones</t>
  </si>
  <si>
    <t>1.01.99</t>
  </si>
  <si>
    <t xml:space="preserve"> Otros alquileres</t>
  </si>
  <si>
    <t xml:space="preserve"> SERVICIOS BÁSICOS</t>
  </si>
  <si>
    <t xml:space="preserve"> Servicio de agua y alcantarillado</t>
  </si>
  <si>
    <t xml:space="preserve"> Servicio de energía eléctrica</t>
  </si>
  <si>
    <t>1.02.03</t>
  </si>
  <si>
    <t xml:space="preserve"> Servicios de correo</t>
  </si>
  <si>
    <t xml:space="preserve">1.02.04 </t>
  </si>
  <si>
    <t xml:space="preserve"> Servicio de telecomunicaciones</t>
  </si>
  <si>
    <t>1.02.99</t>
  </si>
  <si>
    <t xml:space="preserve"> Otros servicios básicos</t>
  </si>
  <si>
    <t xml:space="preserve"> SERVICIOS COMERCIALES Y FINANCIEROS</t>
  </si>
  <si>
    <t xml:space="preserve">1.03.01 </t>
  </si>
  <si>
    <t xml:space="preserve">  Información</t>
  </si>
  <si>
    <t>1.03.02</t>
  </si>
  <si>
    <t xml:space="preserve">  Publicidad y propaganda</t>
  </si>
  <si>
    <t>1.03.03</t>
  </si>
  <si>
    <t xml:space="preserve">  Impresión, encuadernación y otros</t>
  </si>
  <si>
    <t xml:space="preserve">1.03.04 </t>
  </si>
  <si>
    <t xml:space="preserve">  Transporte de bienes</t>
  </si>
  <si>
    <t>1.03.05</t>
  </si>
  <si>
    <t>Servicios Aduaneros</t>
  </si>
  <si>
    <t>1.03.06</t>
  </si>
  <si>
    <t xml:space="preserve">  Comisiones y gastos por servicios financ y comerciales</t>
  </si>
  <si>
    <t xml:space="preserve">1.03.07 </t>
  </si>
  <si>
    <t xml:space="preserve">  Servicios de tecnologías de información</t>
  </si>
  <si>
    <t xml:space="preserve">  SERVICIOS DE GESTIÓN Y APOYO</t>
  </si>
  <si>
    <t>1.04.01</t>
  </si>
  <si>
    <t xml:space="preserve">  Servicios en ciencias de la salud</t>
  </si>
  <si>
    <t>1.04.02</t>
  </si>
  <si>
    <t>Servicios Jurídicos</t>
  </si>
  <si>
    <t>1.04.03</t>
  </si>
  <si>
    <t xml:space="preserve">  Servicios de ingeniería y arquitectura</t>
  </si>
  <si>
    <t>1.04.04</t>
  </si>
  <si>
    <t xml:space="preserve">  Servicios en ciencias económicas y sociales</t>
  </si>
  <si>
    <t>1.04.05</t>
  </si>
  <si>
    <t xml:space="preserve">  Servicios informáticos</t>
  </si>
  <si>
    <t>1.04.06</t>
  </si>
  <si>
    <t xml:space="preserve">  Servicios generales</t>
  </si>
  <si>
    <t>1.04.99</t>
  </si>
  <si>
    <t xml:space="preserve">  Otros servicios de gestión y apoyo</t>
  </si>
  <si>
    <t xml:space="preserve">  GASTOS DE VIAJE Y DE TRANSPORTE</t>
  </si>
  <si>
    <t>1.05.01</t>
  </si>
  <si>
    <t xml:space="preserve">  Transporte dentro del país</t>
  </si>
  <si>
    <t xml:space="preserve">  Viáticos dentro del país</t>
  </si>
  <si>
    <t>1.05.03</t>
  </si>
  <si>
    <t xml:space="preserve">  Transporte en el exterior</t>
  </si>
  <si>
    <t>1.05.04</t>
  </si>
  <si>
    <t xml:space="preserve">  Viáticos en el exterior</t>
  </si>
  <si>
    <t xml:space="preserve">  SEGUROS, REASEGUROS Y OTRAS OBLIGACIONES</t>
  </si>
  <si>
    <t>1.06.01</t>
  </si>
  <si>
    <t xml:space="preserve">  Seguros</t>
  </si>
  <si>
    <t xml:space="preserve">  CAPACITACIÓN Y PROTOCOLO</t>
  </si>
  <si>
    <t xml:space="preserve">   Actividades de capacitación</t>
  </si>
  <si>
    <t>1.07.02</t>
  </si>
  <si>
    <t xml:space="preserve">   Actividades protocolarias y sociales</t>
  </si>
  <si>
    <t>1.07.03</t>
  </si>
  <si>
    <t>Gastos de representación Institucional</t>
  </si>
  <si>
    <t xml:space="preserve">   MANTENIMIENTO Y REPARACIÓN</t>
  </si>
  <si>
    <t>1.08.01</t>
  </si>
  <si>
    <t xml:space="preserve">   Mantenimiento de edificios y locales</t>
  </si>
  <si>
    <t>1.08.02</t>
  </si>
  <si>
    <t xml:space="preserve">   Mantenimiento de vías de comunicación</t>
  </si>
  <si>
    <t>1.08.03</t>
  </si>
  <si>
    <t xml:space="preserve">   Mantenimiento de instalaciones y otras obras</t>
  </si>
  <si>
    <t xml:space="preserve">   Manten. y reparación maquin. equipo de producción</t>
  </si>
  <si>
    <t xml:space="preserve">   Mantenimiento y reparación de equipo de transporte</t>
  </si>
  <si>
    <t>1.08.06</t>
  </si>
  <si>
    <t xml:space="preserve">   Manten, y reparac. maquinaria y equipo de comunicación</t>
  </si>
  <si>
    <t>1.08.07</t>
  </si>
  <si>
    <t xml:space="preserve">   Manten. y reparación equipo y mobiliario de oficina</t>
  </si>
  <si>
    <t>1.08.08</t>
  </si>
  <si>
    <t xml:space="preserve">   Manten, y  reparación equipo de cómputo y sist. de informac.</t>
  </si>
  <si>
    <t>1.08.99</t>
  </si>
  <si>
    <t xml:space="preserve">   Mantenimiento y reparación de otros equipos</t>
  </si>
  <si>
    <t>IMPUESTOS</t>
  </si>
  <si>
    <t>1.09.99</t>
  </si>
  <si>
    <t>Otros Impuestos</t>
  </si>
  <si>
    <t xml:space="preserve">  SERVICIOS DIVERSOS</t>
  </si>
  <si>
    <t>1.99.02</t>
  </si>
  <si>
    <t xml:space="preserve"> Intereses moratorios y multas</t>
  </si>
  <si>
    <t>1.99.03</t>
  </si>
  <si>
    <t>Gastos de oficinas en el exterior</t>
  </si>
  <si>
    <t>1.99.05</t>
  </si>
  <si>
    <t>Deducibles</t>
  </si>
  <si>
    <t>1.99.99</t>
  </si>
  <si>
    <t xml:space="preserve">  Otros servicios no especificados</t>
  </si>
  <si>
    <t xml:space="preserve">  MATERIALES Y SUMINISTROS</t>
  </si>
  <si>
    <t xml:space="preserve">  PRODUCTOS QUÍMICOS Y CONEXOS</t>
  </si>
  <si>
    <t>2.01.01</t>
  </si>
  <si>
    <t xml:space="preserve">  Combustibles y lubricantes</t>
  </si>
  <si>
    <t>2.01.02</t>
  </si>
  <si>
    <t xml:space="preserve">  Productos farmacéuticos y medicinales</t>
  </si>
  <si>
    <t xml:space="preserve">  Productos veterinarios</t>
  </si>
  <si>
    <t>2.01.04</t>
  </si>
  <si>
    <t xml:space="preserve">  Tintas, pinturas y diluyentes</t>
  </si>
  <si>
    <t xml:space="preserve">  Otros productos químicos</t>
  </si>
  <si>
    <t xml:space="preserve">  ALIMENTOS  Y PRODUCTOS AGROPECUARIOS</t>
  </si>
  <si>
    <t>2.02.01</t>
  </si>
  <si>
    <t xml:space="preserve">  Productos pecuarios y otras especies</t>
  </si>
  <si>
    <t>2.02.02</t>
  </si>
  <si>
    <t xml:space="preserve">  Productos agroforestales</t>
  </si>
  <si>
    <t>2.02.03</t>
  </si>
  <si>
    <t xml:space="preserve">  Alimentos y bebidas</t>
  </si>
  <si>
    <t xml:space="preserve">  Alimentos para animales</t>
  </si>
  <si>
    <t xml:space="preserve">  MATERIALES Y PROD. DE USO EN CONSTRUC.Y MANT</t>
  </si>
  <si>
    <t>2.03.01</t>
  </si>
  <si>
    <t xml:space="preserve">  Materiales y productos metálicos</t>
  </si>
  <si>
    <t>2.03.02</t>
  </si>
  <si>
    <t xml:space="preserve">  Materiales y productos minerales y asfálticos</t>
  </si>
  <si>
    <t>2.03.03</t>
  </si>
  <si>
    <t xml:space="preserve">  Madera y sus derivados</t>
  </si>
  <si>
    <t>2.03.04</t>
  </si>
  <si>
    <t xml:space="preserve">  Materiales y productos eléctricos, telefónic. y de cómputo</t>
  </si>
  <si>
    <t>2.03.05</t>
  </si>
  <si>
    <t xml:space="preserve">  Materiales y productos de vidrio</t>
  </si>
  <si>
    <t>2.03.06</t>
  </si>
  <si>
    <t xml:space="preserve">  Materiales y productos plásticos</t>
  </si>
  <si>
    <t>2.03.99</t>
  </si>
  <si>
    <t xml:space="preserve">  Otros materiales y productos de uso en la construcc.</t>
  </si>
  <si>
    <t xml:space="preserve">  HERRAMIENTAS, REPUESTOS Y ACCESORIOS</t>
  </si>
  <si>
    <t>2 04 01</t>
  </si>
  <si>
    <t xml:space="preserve">  Herramientas e instrumentos</t>
  </si>
  <si>
    <t xml:space="preserve">  Repuestos y accesorios</t>
  </si>
  <si>
    <t xml:space="preserve">  BIENES PARA LA PRODUCCIÓN Y COMERCIALIZACIÓN</t>
  </si>
  <si>
    <t xml:space="preserve">  Materia prima</t>
  </si>
  <si>
    <t>2.05.99</t>
  </si>
  <si>
    <t>Otros bienes para la producción y comercialización</t>
  </si>
  <si>
    <t xml:space="preserve">  ÚTILES MATERIALES Y SUMINISTROS</t>
  </si>
  <si>
    <t>2.99.01</t>
  </si>
  <si>
    <t xml:space="preserve">  Útiles y materiales de oficina y computo</t>
  </si>
  <si>
    <t xml:space="preserve">  Útiles y materiales médicos, hospitalarios y de investigac.</t>
  </si>
  <si>
    <t>2.99.03</t>
  </si>
  <si>
    <t xml:space="preserve">  Productos de papel, cartón e impresos</t>
  </si>
  <si>
    <t>2.99.04</t>
  </si>
  <si>
    <t xml:space="preserve">  Textiles y vestuarios</t>
  </si>
  <si>
    <t>2.99.05</t>
  </si>
  <si>
    <t xml:space="preserve">  Útiles y materiales de limpieza</t>
  </si>
  <si>
    <t>2.99.06</t>
  </si>
  <si>
    <t xml:space="preserve">  Útiles y materiales de resguardo y seguridad</t>
  </si>
  <si>
    <t>2.99.07</t>
  </si>
  <si>
    <t xml:space="preserve"> Útiles y materiales de cocina y comedor</t>
  </si>
  <si>
    <t>2.99.99</t>
  </si>
  <si>
    <t xml:space="preserve">  Otros útiles, materiales y suministros diversos</t>
  </si>
  <si>
    <t xml:space="preserve">  INTERESES Y COMISIONES</t>
  </si>
  <si>
    <t xml:space="preserve"> COMISIONES Y OTROS GASTOS</t>
  </si>
  <si>
    <t>3.04.05</t>
  </si>
  <si>
    <t xml:space="preserve">  Diferencia por tipo de cambio</t>
  </si>
  <si>
    <t xml:space="preserve">  BIENES DURADEROS</t>
  </si>
  <si>
    <t xml:space="preserve">  MAQUINARIA, EQUIPO Y MOBILIARIO</t>
  </si>
  <si>
    <t xml:space="preserve">  Maquinaria y equipo para la producción</t>
  </si>
  <si>
    <t xml:space="preserve">  Equipo de transporte</t>
  </si>
  <si>
    <t xml:space="preserve">  Equipo de comunicación</t>
  </si>
  <si>
    <t xml:space="preserve">  Equipo y mobiliario de oficina</t>
  </si>
  <si>
    <t xml:space="preserve">  Equipo de cómputo</t>
  </si>
  <si>
    <t xml:space="preserve">  Equipo sanitario, de laboratorio e investigación</t>
  </si>
  <si>
    <t xml:space="preserve">  Equipo y mobiliario educacional, deportivo y recreativo</t>
  </si>
  <si>
    <t xml:space="preserve">  Maquinaria, equipo y mobiliario diverso</t>
  </si>
  <si>
    <t xml:space="preserve">  CONSTRUCCIONES, ADICIONES Y MEJORAS</t>
  </si>
  <si>
    <t xml:space="preserve">  Otras construcciones, adiciones y mejoras</t>
  </si>
  <si>
    <t xml:space="preserve">  BIENES DURADEROS DIVERSOS</t>
  </si>
  <si>
    <t xml:space="preserve">  Semovientes</t>
  </si>
  <si>
    <t xml:space="preserve">  TRANSFERENCIAS CORRIENTES</t>
  </si>
  <si>
    <t>6.01.08</t>
  </si>
  <si>
    <t>Fondos en fideicomiso gasto corriente</t>
  </si>
  <si>
    <t xml:space="preserve">  TRANSFERENCIA CORRIENTES A PERSONA</t>
  </si>
  <si>
    <t>6.02.01</t>
  </si>
  <si>
    <t xml:space="preserve">  Becas a funcionarios</t>
  </si>
  <si>
    <t>6.03</t>
  </si>
  <si>
    <t>PRESTACIONES</t>
  </si>
  <si>
    <t>6.03.01</t>
  </si>
  <si>
    <t>Prestaciones Legales</t>
  </si>
  <si>
    <t>6.03.99</t>
  </si>
  <si>
    <t>Otras Prestaciones</t>
  </si>
  <si>
    <t xml:space="preserve">  TRANSFERENCIAS CORR. ENTID.PRIVADAS SIN FINES LUCRO</t>
  </si>
  <si>
    <t>6.04.01</t>
  </si>
  <si>
    <t xml:space="preserve">  Transferencias corrientes a Asociaciones </t>
  </si>
  <si>
    <t>6.04.02</t>
  </si>
  <si>
    <t xml:space="preserve">  Transferencias corrientes a Fundaciones</t>
  </si>
  <si>
    <t>6.06</t>
  </si>
  <si>
    <t>OTRAS TRANSFERENCIAS CORRIENTES AL SECTOR PRIVADO</t>
  </si>
  <si>
    <t>6.06.01</t>
  </si>
  <si>
    <t>Indemnizaciones</t>
  </si>
  <si>
    <t>6.06.02</t>
  </si>
  <si>
    <t>Reintegros o Devoluciones</t>
  </si>
  <si>
    <t>6.07</t>
  </si>
  <si>
    <t>TRANSFERENCIAS CORRIENTES AL SECTOR EXTERNO</t>
  </si>
  <si>
    <t>6.07.01</t>
  </si>
  <si>
    <t>Transferencias Corrientes a Organismos Internacionales</t>
  </si>
  <si>
    <t>7.01</t>
  </si>
  <si>
    <t>TRANSFERENCIAS DE CAPITAL AL SECTOR PUBLICO</t>
  </si>
  <si>
    <t>7.01.02</t>
  </si>
  <si>
    <t xml:space="preserve">Transferencias de capital a Órganos desconcentrados </t>
  </si>
  <si>
    <t xml:space="preserve">CUENTAS  ESPECIALES </t>
  </si>
  <si>
    <t>9.02</t>
  </si>
  <si>
    <t>SUMAS SIN ASIGNACION PRESUPUESTARIA</t>
  </si>
  <si>
    <t>9.02.02</t>
  </si>
  <si>
    <t>Sumas con destino específico sin asignación presupuestaria</t>
  </si>
  <si>
    <t>JUSTIFICACIÓN  DE GASTO SOLICITADO POR SUBPARTIDA PRESUPUESTARIA</t>
  </si>
  <si>
    <t>JUSTIFICACIÓN DEL GASTO</t>
  </si>
  <si>
    <t>Contratación de peones para realizar labores ocasionales en Estaciones Experimentales, laboratorios y ensayos de investigación.</t>
  </si>
  <si>
    <t>Pago de dietas a los directivos representantes del sector privado, por su asistencia a las reuniones de Junta Directiva del INTA.</t>
  </si>
  <si>
    <t>Pago de aguinaldo a peones</t>
  </si>
  <si>
    <t>Cumplimiento de la legislación vigente</t>
  </si>
  <si>
    <t>Alquiler de bodega para los bienes y suministros del INTA</t>
  </si>
  <si>
    <t>Pago de servicio de riego brindado por SENARA en la Estación Experimental Enrique Jiménez Núñez.  Pago de servicio de agua brindado por el Acueducto de Tierra blanca a la Estación Experimental Carlos Durán.</t>
  </si>
  <si>
    <t>Cancelación de recibos de energía eléctrica utilizada en los laboratorios y Estaciones Experimentales.</t>
  </si>
  <si>
    <t>Servicio de envío de documentos mediante correo certificado y pago de casillero del INTA.</t>
  </si>
  <si>
    <t>Pago de servicios de telefonía, internet y datacard en laboratorios y estaciones experimentales. Servicios de acceso vía WEB para consulta de información jurídica, jurisprudencia, normas y gaceta; así como información de personas físicas y jurídicas para la Auditoria Interna.</t>
  </si>
  <si>
    <t xml:space="preserve">Pago de recolección de basura en la Estación Enrique Jiméndez Nuñez. </t>
  </si>
  <si>
    <t xml:space="preserve">Publicaciones de reglamentos, carteles de licitación, avisos, Plan de Compras, documentos y otros similares, relacionados con el quehacer técnico, científico y administrativo del instituto, utilizando para ello medios escritos de comunicación. </t>
  </si>
  <si>
    <t>Desalmacenaje de productos importados y material genético a utilizar en las actividades de investigación e innovación, plántulas in vitro y otras especies vegetales.</t>
  </si>
  <si>
    <t>Recursos para sufragar gastos relacionados con transferencias bancarias, comisiones por venta de ganado en subastas.</t>
  </si>
  <si>
    <t>Renovación de firmas digitales.</t>
  </si>
  <si>
    <t xml:space="preserve">Contratación de servicios de laboratorio para exámenes de colinesterasa. </t>
  </si>
  <si>
    <t>Pago de certificación de semilla.</t>
  </si>
  <si>
    <t xml:space="preserve">Contratación de servicios para hospedaje, administración, mantenimiento, actualizaciones y seguridad de la página web del INTA y la plataforma platicar, así como, la revista de alcances tecnológicos y el sistema de consecutivos del INTA. </t>
  </si>
  <si>
    <t>Pago de servicios de afilado de herramientas y cerrajería, recarga de extintores, Contratación de servicio de limpieza de instalaciones en edificios del INTA. Contratación de seguridad y vigilancia en Estaciones Experimentales y laboratorios.</t>
  </si>
  <si>
    <t xml:space="preserve">Pago de la revisión técnica vehicular. Servicio de GPS para seguimiento de flotilla vehicular (84 unidades). </t>
  </si>
  <si>
    <t>Pago de transporte público de funcionarios, peajes y parqueos. Pago de peajes y ferry del Proyecto de Cartografía de Suelos (2.500).</t>
  </si>
  <si>
    <t>Por ser el INTA un Instituto de investigación innovación y transferencia de tecnología, la mayor parte de sus funciones se ejecutan fuera de las oficinas centrales, lo que requiere el desplazamiento de los funcionarios a las distintas regiones del país. Pago de desplazamiento de personal del Proyecto de Cartografía de Suelos (46.000).</t>
  </si>
  <si>
    <t>Pago de pólizas, riesgos de trabajo de los funcionarios, vehículos, equipo, maquinaria, incendios y siniestros de edificios del INTA así como el pago de marchamos de los vehículos del INTA.</t>
  </si>
  <si>
    <t xml:space="preserve">Inscripción en congresos, talleres, seminarios y cursos de actualización de la Auditoría Interna (Congresos de Auditoria impartidos por el Colegio de Contadores Públicos de Costa Rica e Instituto de Auditores Internos de Costa Rica, Normas Internacionales de Contabilidad para el Sector Público (NICSP), Administración de Proyectos (PMI), Investigaciones preliminares, Procedimiento administrativo, Temas relacionados con prevención y detección de fraude, Juriprudencia en Contratación Administrativa, Auditoría del Proceso de Contratación Administrativa, El trámite de Denuncias y el Acceso a la Información en las Auditorías Internas del Sector Público, Los "Lineamientos Generales para el Análisis de Presuntos Hechos Irregulares" de la Contraloría General de la República para las Auditorías Internas, Reforma Procesal Laboral, Contencioso Administrativo, Ley Fortalecimiento de las Finanzas y Públicas y normativa relacionada.                                                                                        Desarrollo de 30 actividades de transferencia: 15 talleres y 15 días de campo con el siguiente desgloce: 4 ganadería; 2 porcinos; 2 granos básicos; 2 hortalizas; 2 manejo y conservación suelos; 2 raíces y tubérculos; 2 riego; 2 agri. orgánica;  2 cambio climático, 2 género; 2 gestión conocimiento; 2 agricultura familiar; 2 cacao, 2 frutales.
  </t>
  </si>
  <si>
    <t>Mantenimiento y reparaciónes de oficinas en Laboratorios y Estaciones Expperimentales.</t>
  </si>
  <si>
    <t>Recursos para el mantenimiento y reparación del equipo y la maquinaria utilizada en las Estaciones Experimentales y zonas donde se desarrollan los proyectos de investigación, tales como tractores, cosechadoras, sierras, chapulines, entre otros.</t>
  </si>
  <si>
    <t>Mantenimiento y reparación de la flotilla vehicular del INTA y vehiculos asignados al Proyecto de Cartografía de Suelos (1.750).</t>
  </si>
  <si>
    <t>1,09,99</t>
  </si>
  <si>
    <t>Provisión de recursos para cubrir gastos por atraso en el pago de obligaciones.</t>
  </si>
  <si>
    <t>Provisión de recursos para el pago de las sumas establecidas dentro de las condiciones de la póliza de seguro de los vehículos del INTA.</t>
  </si>
  <si>
    <t>Pago de membresía de los Laboratorio al Colegio de Químicos.</t>
  </si>
  <si>
    <t xml:space="preserve">Compra de combustibles y lubricantes para el equipo de transporte y de producción del INTA, así como de los vehiculos asignados al Proyecto de Cartografía de Suelos (6.000). Compra de gas, acetileno, aceite, aceite fuera borda y coolant requerido en maquinaria y equipo. </t>
  </si>
  <si>
    <t>Compra de bloqueador solar para protección de los funcionarios del Proyecto de Cartografía de Suelo (250).</t>
  </si>
  <si>
    <t>Para los requerimientos sanitarios y medicinales para porcino y ganadería ubicados en  las Estaciones Experimentales</t>
  </si>
  <si>
    <t>Compra de tintas y tóner para impresoras y fotocopiadoras, así como pintura y diluyentes requeridos en el quehacer diario del INTA.</t>
  </si>
  <si>
    <t>Agroquímicos para el desarrollo de proyectos de investigación y reactivos utilizados en los laboratorios y Estaciones Experimentales.</t>
  </si>
  <si>
    <t>Concentrados, mieles y otras mezclas para hatos de las Estaciones Experimentales</t>
  </si>
  <si>
    <t>Compra de tubo de acero (12 metros) para contrucción de cilindros y anillos para fisica de suelos para el Proyecto de Cartografía de Suelo (1.000).</t>
  </si>
  <si>
    <t>Compra de herramientas e instrumentos para trabajo en estaciones, laboratorios y ensayos de campo.</t>
  </si>
  <si>
    <t>Compra de repuestos para equipo de producción, laboratorio, comunicación, educacional y de transporte. Compra de llantas para cuadraciclo asignado al Proyecto de Cartografía de Suelo (1.500).</t>
  </si>
  <si>
    <t>Adquisición de todo tipo de útiles y materiales de oficina, necesarios para el desempeño de las funciones del personal del Instituto.</t>
  </si>
  <si>
    <t>Materiales utilizados en laboratorio e investigación, tales como agujas, jeringas, material para suturas, guantes y similares.</t>
  </si>
  <si>
    <t xml:space="preserve">Adquisición de todo tipo de productos de papel, cartón e impresos a utilizar por el personal del INTA, así como, la compra de papel de seguridad para la Certificación del uso conforme del Suelo y guías para subasta de ganado. </t>
  </si>
  <si>
    <t>Compra de mangas para protección solar de funcionarios asignados al Proyecto de Cartografía de Suelo (200).</t>
  </si>
  <si>
    <t>Adquisición de artículos de limpieza para oficina central, laboratorios y Estaciones Experimentales, tales como escobas, bolsas plásticas, desinfectantes, ceras, jabón y cualquier otro articulo similar.</t>
  </si>
  <si>
    <t>Compra de otros útiles no considerados en las subpartidas anteriores, tales como: Macetas plásticas, estañones, cajas germinadoras, cajas plásticas, herraduras para caballos, bolsas para vivero, baterías de foco y otras. Compra de bolsas plásticas y envases para muestras para el Proyecto de Cartografía de Suelo (800)</t>
  </si>
  <si>
    <t>Compra de picadora de pasto, generador eléctrico, voleadora, barrero, hidrolavadora para la Est. EJN. Compra de motor portón, motosierra, motobomba, medidor portatil multi. para Electrico, rastra, hidrolavadora, carretilla (perra), Ecoweeder (mechero), pulzador para cerca electrica para la Est. LD.</t>
  </si>
  <si>
    <t xml:space="preserve">Compra e instalación de aire acondicionado para la Auditoria Interna. Aires acondicionados para la Est. EJN. Compra de ventiladores para la Est. Quepos. Compra de aspiradora y sillas secretariales para la Est. LD </t>
  </si>
  <si>
    <t>Compra de UPS y Computadora Estacionaria para la Auditoria Interna. Compra de lector de código de barras para inventario de suministros y bienes para la DAF.</t>
  </si>
  <si>
    <t>Compra de determinador de humedad para la Est. EJN. Compra de Ecografo para la Est. LD.</t>
  </si>
  <si>
    <t>Compra de motoguadaña, bombas de espalda, motobombas, bomba de semisólidos, microondas y cámara digital  para la Est. LD . Compra de motoguadaña para la Est. Quepos.</t>
  </si>
  <si>
    <t>Renovación de Licencia software Ganadero SG, InfoStat Versión Institucional.</t>
  </si>
  <si>
    <t>Cumplimiento de la Ley Respectiva para el pago del 3% de superávit libre del INTA a la Comisión Nacional de Prevención de Riesgos y atención de Emergencias.</t>
  </si>
  <si>
    <t xml:space="preserve">Pago de liquidaciones a Jornales </t>
  </si>
  <si>
    <t>Provisión para pago de subsidios por incapacidad</t>
  </si>
  <si>
    <t>CLASIFICACION ECONÓMICA DE GASTOS                                                                                                                                         (en miles de colones)</t>
  </si>
  <si>
    <t>CE</t>
  </si>
  <si>
    <t>OBG</t>
  </si>
  <si>
    <t>CLASIFICADOR POR OBJETO DEL GASTO DEL SECTOR PÚBLICO</t>
  </si>
  <si>
    <t>GESTIÓN INSTITUCIONAL</t>
  </si>
  <si>
    <t>INVESTIGACION Y DESARROLLO TECNOLOGICO</t>
  </si>
  <si>
    <t>Total Solicitado</t>
  </si>
  <si>
    <t>1</t>
  </si>
  <si>
    <t>GASTOS CORRIENTES</t>
  </si>
  <si>
    <t>1.1</t>
  </si>
  <si>
    <t>GASTOS DE CONSUMO</t>
  </si>
  <si>
    <t>1.1.1</t>
  </si>
  <si>
    <t>1.1.1.1</t>
  </si>
  <si>
    <t xml:space="preserve">Sueldos y salarios </t>
  </si>
  <si>
    <t>0.0 1</t>
  </si>
  <si>
    <t>REMUNERACIONES BÁSICAS</t>
  </si>
  <si>
    <t xml:space="preserve">Sueldos para cargos fijos </t>
  </si>
  <si>
    <t>Jornales</t>
  </si>
  <si>
    <t>Servicios especiales</t>
  </si>
  <si>
    <t>0.01.04</t>
  </si>
  <si>
    <t>Sueldos a base de comisión</t>
  </si>
  <si>
    <t>0.01.05</t>
  </si>
  <si>
    <t xml:space="preserve">Suplencias </t>
  </si>
  <si>
    <t>0.02</t>
  </si>
  <si>
    <t>REMUNERACIONES EVENTUALES</t>
  </si>
  <si>
    <t>Tiempo extraordinario</t>
  </si>
  <si>
    <t>0.02.02</t>
  </si>
  <si>
    <t>Recargo de funciones</t>
  </si>
  <si>
    <t>0.02.03</t>
  </si>
  <si>
    <t>Disponibilidad laboral</t>
  </si>
  <si>
    <t>0.02.04</t>
  </si>
  <si>
    <t>Compensación de vacaciones</t>
  </si>
  <si>
    <t>Dietas</t>
  </si>
  <si>
    <t>0.03</t>
  </si>
  <si>
    <t>INCENTIVOS SALARIALES</t>
  </si>
  <si>
    <t>Retribución por años servidos</t>
  </si>
  <si>
    <t>Salario escolar</t>
  </si>
  <si>
    <t>Otros incentivos salariales</t>
  </si>
  <si>
    <t>Gastos de representación personal</t>
  </si>
  <si>
    <t>0.99.99</t>
  </si>
  <si>
    <t>Otras remuneraciones</t>
  </si>
  <si>
    <t>1.1.1.2</t>
  </si>
  <si>
    <t>Contribuciones sociales</t>
  </si>
  <si>
    <t>0.04</t>
  </si>
  <si>
    <t>CONTRIBUCIONES PATRONALES AL DESARROLLO Y LA SEGURIDAD SOCIAL</t>
  </si>
  <si>
    <t>Contribución Patronal al Seguro de Salud de la Caja Costarricense de Seguro Social</t>
  </si>
  <si>
    <t>0.04.02</t>
  </si>
  <si>
    <t xml:space="preserve">Contribución Patronal al Instituto Mixto de Ayuda Social </t>
  </si>
  <si>
    <t>0.04.03</t>
  </si>
  <si>
    <t xml:space="preserve">Contribución Patronal al Instituto Nacional de Aprendizaje  </t>
  </si>
  <si>
    <t>0.04.04</t>
  </si>
  <si>
    <t>Contribución Patronal al Fondo de Desarrollo Social  y Asignaciones Familiares</t>
  </si>
  <si>
    <t>Contribución Patronal al Banco Popular y de Desarrollo  Comunal</t>
  </si>
  <si>
    <t>0.05</t>
  </si>
  <si>
    <t>CONTRIBUCIONES PATRONALES A FONDOS DE PENSIONES Y OTROS FONDOS DE CAPITALIZACIÓN</t>
  </si>
  <si>
    <r>
      <t xml:space="preserve">Contribución Patronal al Seguro de Pensiones de la Caja Costarricense </t>
    </r>
    <r>
      <rPr>
        <sz val="8"/>
        <color indexed="10"/>
        <rFont val="Arial"/>
        <family val="2"/>
      </rPr>
      <t xml:space="preserve">de </t>
    </r>
    <r>
      <rPr>
        <sz val="8"/>
        <rFont val="Arial"/>
        <family val="2"/>
      </rPr>
      <t xml:space="preserve">Seguro Social  </t>
    </r>
  </si>
  <si>
    <t xml:space="preserve">Aporte Patronal al Régimen Obligatorio de Pensiones  Complementarias </t>
  </si>
  <si>
    <t xml:space="preserve">Aporte Patronal al Fondo de Capitalización Laboral </t>
  </si>
  <si>
    <t>0.05.04</t>
  </si>
  <si>
    <t>Contribución Patronal a otros fondos administrados por entes públicos</t>
  </si>
  <si>
    <t>Contribución Patronal a otros fondos administrados por entes privados</t>
  </si>
  <si>
    <t>1.1.2</t>
  </si>
  <si>
    <t>ADQUISICIÓN DE BIENES Y SERVICIOS</t>
  </si>
  <si>
    <t xml:space="preserve">SERVICIOS </t>
  </si>
  <si>
    <t>1.01</t>
  </si>
  <si>
    <t xml:space="preserve">ALQUILERES </t>
  </si>
  <si>
    <t>Alquiler de edificios, locales y terrenos</t>
  </si>
  <si>
    <t>Alquiler de maquinaria, equipo y mobiliario</t>
  </si>
  <si>
    <t>Alquiler de equipo de cómputo</t>
  </si>
  <si>
    <r>
      <t xml:space="preserve">Alquiler  </t>
    </r>
    <r>
      <rPr>
        <sz val="8"/>
        <color indexed="10"/>
        <rFont val="Arial"/>
        <family val="2"/>
      </rPr>
      <t>de equipo</t>
    </r>
    <r>
      <rPr>
        <sz val="8"/>
        <rFont val="Arial"/>
        <family val="2"/>
      </rPr>
      <t xml:space="preserve"> y derechos para telecomunicaciones</t>
    </r>
  </si>
  <si>
    <t>Otros alquileres</t>
  </si>
  <si>
    <t>1.02</t>
  </si>
  <si>
    <t xml:space="preserve">Servicio de agua y alcantarillado </t>
  </si>
  <si>
    <t>Servicio de correo</t>
  </si>
  <si>
    <t>1.02.04</t>
  </si>
  <si>
    <t>Servicio de telecomunicaciones</t>
  </si>
  <si>
    <t xml:space="preserve">Otros servicios básicos </t>
  </si>
  <si>
    <t>1.03</t>
  </si>
  <si>
    <t>SERVICIOS COMERCIALES Y FINANCIEROS</t>
  </si>
  <si>
    <t>1.03.01</t>
  </si>
  <si>
    <t xml:space="preserve">Información </t>
  </si>
  <si>
    <t>Publicidad y propaganda</t>
  </si>
  <si>
    <t>Impresión, encuadernación y otros</t>
  </si>
  <si>
    <t>1.03.04</t>
  </si>
  <si>
    <t>Transporte de bienes</t>
  </si>
  <si>
    <t>Servicios aduaneros</t>
  </si>
  <si>
    <t>Comisiones y gastos por servicios financieros y comerciales</t>
  </si>
  <si>
    <t>1.03.07</t>
  </si>
  <si>
    <t>Servicios de tecnologías de información</t>
  </si>
  <si>
    <t>1.04</t>
  </si>
  <si>
    <t>SERVICIOS DE GESTIÓN Y APOYO</t>
  </si>
  <si>
    <t>Servicios en ciencias de la salud</t>
  </si>
  <si>
    <t xml:space="preserve">Servicios jurídicos </t>
  </si>
  <si>
    <r>
      <t xml:space="preserve">Servicios de ingeniería </t>
    </r>
    <r>
      <rPr>
        <sz val="8"/>
        <color indexed="10"/>
        <rFont val="Arial"/>
        <family val="2"/>
      </rPr>
      <t>y arquitectura</t>
    </r>
  </si>
  <si>
    <t>Servicios en ciencias económicas y sociales</t>
  </si>
  <si>
    <t>Servicios informáticos</t>
  </si>
  <si>
    <t xml:space="preserve">Servicios generales </t>
  </si>
  <si>
    <t>Otros servicios de gestión y apoyo</t>
  </si>
  <si>
    <t>1.05</t>
  </si>
  <si>
    <t>Transporte dentro del país</t>
  </si>
  <si>
    <t>Transporte en el exterior</t>
  </si>
  <si>
    <t>Viáticos en el exterior</t>
  </si>
  <si>
    <t>1.06</t>
  </si>
  <si>
    <t>SEGUROS, REASEGUROS Y OTRAS OBLIGACIONES</t>
  </si>
  <si>
    <t xml:space="preserve">Seguros </t>
  </si>
  <si>
    <t>1.06.02</t>
  </si>
  <si>
    <t xml:space="preserve">Reaseguros </t>
  </si>
  <si>
    <t>1.06.03</t>
  </si>
  <si>
    <t>Obligaciones por contratos de seguros</t>
  </si>
  <si>
    <t>1.07</t>
  </si>
  <si>
    <t xml:space="preserve">Actividades protocolarias y sociales </t>
  </si>
  <si>
    <t>Gastos de representación institucional</t>
  </si>
  <si>
    <t>1.08</t>
  </si>
  <si>
    <t>Mantenimiento de edificios, locales y terrenos</t>
  </si>
  <si>
    <t>Mantenimiento de vías de comunicación</t>
  </si>
  <si>
    <t>Mantenimiento de instalaciones y otras obras</t>
  </si>
  <si>
    <t>Mantenimiento y reparación de maquinaria y equipo de producción</t>
  </si>
  <si>
    <t>Mantenimiento y reparación de equipo de comunicación</t>
  </si>
  <si>
    <t>Mantenimiento y reparación de equipo y mobiliario de oficina</t>
  </si>
  <si>
    <t>Mantenimiento y reparación de equipo de cómputo y  sistemas de informacion</t>
  </si>
  <si>
    <t>Mantenimiento y reparación de otros equipos</t>
  </si>
  <si>
    <t>1.99</t>
  </si>
  <si>
    <t>SERVICIOS DIVERSOS</t>
  </si>
  <si>
    <t>1.99.01</t>
  </si>
  <si>
    <t>Servicios de regulación</t>
  </si>
  <si>
    <t>Intereses moratorios y multas</t>
  </si>
  <si>
    <t>1.99.04</t>
  </si>
  <si>
    <t>Gastos de misiones especiales en el exterior</t>
  </si>
  <si>
    <t>Otros servicios no especificados</t>
  </si>
  <si>
    <t>2.01</t>
  </si>
  <si>
    <t>Combustibles y lubricantes</t>
  </si>
  <si>
    <t>Productos farmacéuticos y medicinales</t>
  </si>
  <si>
    <t xml:space="preserve">Tintas, pinturas y diluyentes </t>
  </si>
  <si>
    <t>Otros productos químicos y conexos</t>
  </si>
  <si>
    <t>2.02</t>
  </si>
  <si>
    <t>ALIMENTOS Y PRODUCTOS AGROPECUARIOS</t>
  </si>
  <si>
    <t>Productos pecuarios y otras especies</t>
  </si>
  <si>
    <t>Productos agroforestales</t>
  </si>
  <si>
    <t>Alimentos y bebidas</t>
  </si>
  <si>
    <t>2.03</t>
  </si>
  <si>
    <t>MATERIALES Y PRODUCTOS DE USO EN LA CONSTRUCCIÓN Y MANTENIMIENTO</t>
  </si>
  <si>
    <t>Materiales y productos metálicos</t>
  </si>
  <si>
    <t>Materiales y productos minerales y asfálticos</t>
  </si>
  <si>
    <t>Madera y sus derivados</t>
  </si>
  <si>
    <t>Materiales y productos eléctricos, telefónicos y de cómputo</t>
  </si>
  <si>
    <t>Materiales y productos de vidrio</t>
  </si>
  <si>
    <t>Materiales y productos de plástico</t>
  </si>
  <si>
    <t>Otros materiales y productos de uso en la construcción y mantenimiento.</t>
  </si>
  <si>
    <t>2.04</t>
  </si>
  <si>
    <t>2.05</t>
  </si>
  <si>
    <t>2.05.02</t>
  </si>
  <si>
    <t>Productos terminados</t>
  </si>
  <si>
    <t>2.05.03</t>
  </si>
  <si>
    <t>Energía eléctrica</t>
  </si>
  <si>
    <t>2.99</t>
  </si>
  <si>
    <t>ÚTILES, MATERIALES Y SUMINISTROS DIVERSOS</t>
  </si>
  <si>
    <t>Útiles y materiales de oficina y cómputo</t>
  </si>
  <si>
    <t>Útiles y materiales médico, hospitalario y de investigación</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</si>
  <si>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</si>
  <si>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</si>
  <si>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</si>
  <si>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</si>
  <si>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</si>
  <si>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</si>
  <si>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INTERESES Y COMISIONES </t>
  </si>
  <si>
    <t>3.04</t>
  </si>
  <si>
    <t>COMISIONES Y OTROS GASTOS</t>
  </si>
  <si>
    <t>3.04.01</t>
  </si>
  <si>
    <t>Comisiones y otros gastos sobre títulos valores internos</t>
  </si>
  <si>
    <t>3.04.02</t>
  </si>
  <si>
    <t>Comisiones  y otros gastos sobre títulos valores del sector externo</t>
  </si>
  <si>
    <t>3.04.03</t>
  </si>
  <si>
    <t>Comisiones y otros gastos sobre préstamos internos</t>
  </si>
  <si>
    <t>3.04.04</t>
  </si>
  <si>
    <t>Comisiones y otros gastos sobre préstamos del sector externo</t>
  </si>
  <si>
    <t>9.01</t>
  </si>
  <si>
    <t>CUENTAS ESPECIALES DIVERSAS</t>
  </si>
  <si>
    <t>9.01.01</t>
  </si>
  <si>
    <t>Gastos confidenciales</t>
  </si>
  <si>
    <t>1.2</t>
  </si>
  <si>
    <t>INTERESES</t>
  </si>
  <si>
    <t>1.2.1</t>
  </si>
  <si>
    <t>Internos</t>
  </si>
  <si>
    <t>3.01</t>
  </si>
  <si>
    <t>INTERESES SOBRE TÍTULOS VALORES</t>
  </si>
  <si>
    <t>3.01.01</t>
  </si>
  <si>
    <t>Intereses sobre títulos valores internos de corto plazo</t>
  </si>
  <si>
    <t>3.01.02</t>
  </si>
  <si>
    <t>Intereses sobre títulos valores internos de largo plazo</t>
  </si>
  <si>
    <t>3.02</t>
  </si>
  <si>
    <t>INTERESES SOBRE PRÉSTAMOS</t>
  </si>
  <si>
    <t>3.02.01</t>
  </si>
  <si>
    <t xml:space="preserve">Intereses sobre préstamos del Gobierno Central </t>
  </si>
  <si>
    <t>3.02.02</t>
  </si>
  <si>
    <t>Intereses sobre préstamos de Órganos Desconcentrados</t>
  </si>
  <si>
    <t>3.02.03</t>
  </si>
  <si>
    <t>Intereses sobre préstamos de Instituciones Descentralizadas  no Empresariales</t>
  </si>
  <si>
    <t>3.02.04</t>
  </si>
  <si>
    <t>Intereses sobre préstamos de Gobiernos Locales</t>
  </si>
  <si>
    <t>3.02.05</t>
  </si>
  <si>
    <t>Intereses sobre préstamos de Empresas Públicas no Financieras</t>
  </si>
  <si>
    <t>3.02.06</t>
  </si>
  <si>
    <t xml:space="preserve">Intereses sobre préstamos de  Instituciones Públicas Financieras   </t>
  </si>
  <si>
    <t>3.02.07</t>
  </si>
  <si>
    <t>Intereses sobre préstamos del Sector Privado</t>
  </si>
  <si>
    <t>3.03</t>
  </si>
  <si>
    <t>INTERESES SOBRE OTRAS OBLIGACIONES</t>
  </si>
  <si>
    <t>3.03.01</t>
  </si>
  <si>
    <t>Intereses sobre depósitos bancarios a la vista</t>
  </si>
  <si>
    <t>3.03.99</t>
  </si>
  <si>
    <t>Intereses sobre otras obligaciones</t>
  </si>
  <si>
    <t xml:space="preserve">1.2.2 </t>
  </si>
  <si>
    <t>Externos</t>
  </si>
  <si>
    <t>1.2.2</t>
  </si>
  <si>
    <t>3.01.03</t>
  </si>
  <si>
    <t>Intereses sobre títulos valores del sector externo de corto plazo</t>
  </si>
  <si>
    <t>3.01.04</t>
  </si>
  <si>
    <t>Intereses sobre títulos valores del sector externo de largo plazo</t>
  </si>
  <si>
    <t>3.02.08</t>
  </si>
  <si>
    <t>Intereses sobre préstamos del Sector Externo</t>
  </si>
  <si>
    <t>1.3</t>
  </si>
  <si>
    <t>1.3.1</t>
  </si>
  <si>
    <t xml:space="preserve">Transferencias corrientes al Sector Público </t>
  </si>
  <si>
    <t>TRANSFERENCIAS CORRIENTES AL SECTOR PÚBLICO</t>
  </si>
  <si>
    <t>6.01.01</t>
  </si>
  <si>
    <t>Transferencias corrientes al Gobierno Central</t>
  </si>
  <si>
    <t>Transferencias corrientes a Órganos Desconcentrados</t>
  </si>
  <si>
    <t>6.01.03</t>
  </si>
  <si>
    <t>Transferencias corrientes a Instituciones Descentralizadas no  Empresariales</t>
  </si>
  <si>
    <t>6.01.04</t>
  </si>
  <si>
    <t>Transferencias corrientes a Gobiernos Locales.</t>
  </si>
  <si>
    <t>6.01.05</t>
  </si>
  <si>
    <t>Transferencias corrientes a Empresas Públicas no Financieras</t>
  </si>
  <si>
    <t>6.01.06</t>
  </si>
  <si>
    <t xml:space="preserve">Transferencias corrientes a Instituciones  Públicas Financieras </t>
  </si>
  <si>
    <t>6.01.07</t>
  </si>
  <si>
    <t>Dividendos</t>
  </si>
  <si>
    <t>Fondos en fideicomiso para gasto corriente</t>
  </si>
  <si>
    <t>6.01.09</t>
  </si>
  <si>
    <t>Impuestos por transferir</t>
  </si>
  <si>
    <t>1.09</t>
  </si>
  <si>
    <t>1.09.01</t>
  </si>
  <si>
    <t>Impuestos sobre ingresos y utilidades</t>
  </si>
  <si>
    <t>1.09.02</t>
  </si>
  <si>
    <r>
      <t xml:space="preserve">Impuestos sobre </t>
    </r>
    <r>
      <rPr>
        <sz val="8"/>
        <color indexed="10"/>
        <rFont val="Arial"/>
        <family val="2"/>
      </rPr>
      <t>la propiedad de</t>
    </r>
    <r>
      <rPr>
        <sz val="8"/>
        <rFont val="Arial"/>
        <family val="2"/>
      </rPr>
      <t xml:space="preserve">  bienes inmuebles          </t>
    </r>
  </si>
  <si>
    <t>1.09.03</t>
  </si>
  <si>
    <t>Impuestos de patentes</t>
  </si>
  <si>
    <t>Otros impuestos</t>
  </si>
  <si>
    <t>1.3.2</t>
  </si>
  <si>
    <t>Transferencias corrientes al Sector Privado</t>
  </si>
  <si>
    <t>6.02</t>
  </si>
  <si>
    <t>TRANSFERENCIAS CORRIENTES A PERSONAS</t>
  </si>
  <si>
    <t>Becas a funcionarios</t>
  </si>
  <si>
    <t>6.02.02</t>
  </si>
  <si>
    <t>Becas a terceras personas</t>
  </si>
  <si>
    <t>6.02.03</t>
  </si>
  <si>
    <t xml:space="preserve">Ayudas a funcionarios </t>
  </si>
  <si>
    <t>6.02.99</t>
  </si>
  <si>
    <t>Otras transferencias a personas</t>
  </si>
  <si>
    <t xml:space="preserve">PRESTACIONES </t>
  </si>
  <si>
    <t>Prestaciones legales</t>
  </si>
  <si>
    <t>6.03.02</t>
  </si>
  <si>
    <t xml:space="preserve">Pensiones y jubilaciones contributivas </t>
  </si>
  <si>
    <t>6.03.03</t>
  </si>
  <si>
    <t xml:space="preserve">Pensiones no contributivas </t>
  </si>
  <si>
    <t>6.03.04</t>
  </si>
  <si>
    <t>Decimotercer mes de jubilaciones y pensiones</t>
  </si>
  <si>
    <t xml:space="preserve">Otras prestaciones </t>
  </si>
  <si>
    <t>6.04</t>
  </si>
  <si>
    <t>TRANSFERENCIAS CORRIENTES A ENTIDADES PRIVADAS SIN FINES DE LUCRO</t>
  </si>
  <si>
    <t>Transferencias corrientes a asociaciones</t>
  </si>
  <si>
    <t xml:space="preserve">Transferencias corrientes a fundaciones          </t>
  </si>
  <si>
    <t>6.04.03</t>
  </si>
  <si>
    <t>Transferencias corrientes a cooperativas</t>
  </si>
  <si>
    <t>6.04.04</t>
  </si>
  <si>
    <t>Transferencias corrientes a otras entidades privadas sin fines de lucro</t>
  </si>
  <si>
    <t>6.05</t>
  </si>
  <si>
    <t>TRANSFERENCIAS CORRIENTES A EMPRESAS PRIVADAS</t>
  </si>
  <si>
    <t>6.05.01</t>
  </si>
  <si>
    <t>Transferencias corrientes a empresas privadas</t>
  </si>
  <si>
    <t>OTRAS TRANSFERENCIAS CORRIENTES AL  SECTOR PRIVADO</t>
  </si>
  <si>
    <t>Reintegros o devoluciones</t>
  </si>
  <si>
    <t>1.3.3</t>
  </si>
  <si>
    <t xml:space="preserve"> Transferencias corrientes al Sector Externo</t>
  </si>
  <si>
    <t>Transferencias corrientes a organismos internacionales</t>
  </si>
  <si>
    <t>6.07.02</t>
  </si>
  <si>
    <t xml:space="preserve">Otras transferencias corrientes al sector externo </t>
  </si>
  <si>
    <t>2</t>
  </si>
  <si>
    <t>GASTOS DE CAPITAL</t>
  </si>
  <si>
    <t>2.1</t>
  </si>
  <si>
    <t>FORMACIÓN DE CAPITAL</t>
  </si>
  <si>
    <t>5.02</t>
  </si>
  <si>
    <t>2.1.1</t>
  </si>
  <si>
    <t>Edificaciones</t>
  </si>
  <si>
    <t>2.1.2</t>
  </si>
  <si>
    <t>Vías de comunicación</t>
  </si>
  <si>
    <t>Vías de comunicación terrestre</t>
  </si>
  <si>
    <t>5.02.03</t>
  </si>
  <si>
    <t>Vías férreas</t>
  </si>
  <si>
    <t>5.02.04</t>
  </si>
  <si>
    <t>Obras marítimas y fluviales</t>
  </si>
  <si>
    <t>5.02.05</t>
  </si>
  <si>
    <t>Aeropuertos</t>
  </si>
  <si>
    <t>2.1.3</t>
  </si>
  <si>
    <t>Obras urbanísticas</t>
  </si>
  <si>
    <t>5.02.06</t>
  </si>
  <si>
    <t>2.1.4</t>
  </si>
  <si>
    <t>2.1.5</t>
  </si>
  <si>
    <t>Otras obras</t>
  </si>
  <si>
    <t>Otras construcciones adiciones y mejoras</t>
  </si>
  <si>
    <t>2.2</t>
  </si>
  <si>
    <t>ADQUISICIÓN DE ACTIVOS</t>
  </si>
  <si>
    <t>2.2.1</t>
  </si>
  <si>
    <t xml:space="preserve">Maquinaria y equipo </t>
  </si>
  <si>
    <t>5.01</t>
  </si>
  <si>
    <t>Equipo de  cómputo</t>
  </si>
  <si>
    <t>Equipo sanitario, de laboratorio e investigación</t>
  </si>
  <si>
    <t>Equipo y mobiliario educacional, deportivo y recreativo</t>
  </si>
  <si>
    <t>Maquinaria, equipo y mobiliario  diverso</t>
  </si>
  <si>
    <t>5.99</t>
  </si>
  <si>
    <t>5.03</t>
  </si>
  <si>
    <t>BIENES PREEXISTENTES</t>
  </si>
  <si>
    <t>2.2.2</t>
  </si>
  <si>
    <t>Terrenos</t>
  </si>
  <si>
    <t>5.03.01</t>
  </si>
  <si>
    <t>2.2.3</t>
  </si>
  <si>
    <t>5.03.02</t>
  </si>
  <si>
    <t>Edificios preexistentes</t>
  </si>
  <si>
    <t>5.03.99</t>
  </si>
  <si>
    <t>Otras obras preexistentes</t>
  </si>
  <si>
    <t>2.2.4</t>
  </si>
  <si>
    <t>Intangibles</t>
  </si>
  <si>
    <t>Bienes intangibles</t>
  </si>
  <si>
    <t>2.2.5</t>
  </si>
  <si>
    <t>Activos de valor</t>
  </si>
  <si>
    <t>5.99.02</t>
  </si>
  <si>
    <t>Piezas y obras de colección</t>
  </si>
  <si>
    <t>5.99.99</t>
  </si>
  <si>
    <t>Otros bienes duraderos</t>
  </si>
  <si>
    <t>2.3</t>
  </si>
  <si>
    <t>2.3.1</t>
  </si>
  <si>
    <t>Transferencias de capital  al Sector Público</t>
  </si>
  <si>
    <t>TRANSFERENCIAS DE CAPITAL  AL SECTOR PÚBLICO</t>
  </si>
  <si>
    <t>7.01.01</t>
  </si>
  <si>
    <t>Transferencias  de capital al Gobierno Central</t>
  </si>
  <si>
    <t>Transferencias de capital  a Órganos Desconcentrados</t>
  </si>
  <si>
    <t>7.01.03</t>
  </si>
  <si>
    <t>Transferencias de capital a Instituciones Descentralizadas no Empresariales</t>
  </si>
  <si>
    <t>7.01.04</t>
  </si>
  <si>
    <t>Transferencias de capital a Gobiernos Locales</t>
  </si>
  <si>
    <t>7.01.05</t>
  </si>
  <si>
    <t>Transferencias de capital a Empresas Públicas no Financieras</t>
  </si>
  <si>
    <t>7.01.06</t>
  </si>
  <si>
    <t>Transferencias de capital a Instituciones Públicas Financieras</t>
  </si>
  <si>
    <t>7.01.07</t>
  </si>
  <si>
    <t xml:space="preserve">Fondos en fideicomiso para gasto de capital </t>
  </si>
  <si>
    <t>2.3.2</t>
  </si>
  <si>
    <t>Transferencias de capital al Sector Privado</t>
  </si>
  <si>
    <t>7.02</t>
  </si>
  <si>
    <t>TRANSFERENCIAS DE CAPITAL  A PERSONAS</t>
  </si>
  <si>
    <t>7.02.01</t>
  </si>
  <si>
    <t>Transferencias de capital a personas</t>
  </si>
  <si>
    <t>7.03</t>
  </si>
  <si>
    <t>TRANSFERENCIAS DE CAPITAL  A ENTIDADES PRIVADAS SIN FINES DE LUCRO</t>
  </si>
  <si>
    <t>7.03.01</t>
  </si>
  <si>
    <t>Transferencias de capital a asociaciones</t>
  </si>
  <si>
    <t>7.03.02</t>
  </si>
  <si>
    <t xml:space="preserve">Transferencias de capital a fundaciones   </t>
  </si>
  <si>
    <t>7.03.03</t>
  </si>
  <si>
    <t>Transferencias de capital a cooperativas</t>
  </si>
  <si>
    <t>7.03.99</t>
  </si>
  <si>
    <t>Transferencias de capital a otras entidades privadas sin fines de lucro</t>
  </si>
  <si>
    <t>7.04</t>
  </si>
  <si>
    <t>TRANSFERENCIAS DE CAPITAL  A EMPRESAS PRIVADAS</t>
  </si>
  <si>
    <t>7.04.01</t>
  </si>
  <si>
    <t>Transferencias de capital a empresas privadas</t>
  </si>
  <si>
    <t>2.3.3</t>
  </si>
  <si>
    <t>Transferencias de capital al Sector Externo</t>
  </si>
  <si>
    <t>7.05</t>
  </si>
  <si>
    <t>TRANSFERENCIAS DE CAPITAL  AL SECTOR EXTERNO</t>
  </si>
  <si>
    <t>7.05.01</t>
  </si>
  <si>
    <r>
      <t xml:space="preserve">Transferencias de capital  a </t>
    </r>
    <r>
      <rPr>
        <sz val="8"/>
        <color indexed="10"/>
        <rFont val="Arial"/>
        <family val="2"/>
      </rPr>
      <t>O</t>
    </r>
    <r>
      <rPr>
        <sz val="8"/>
        <rFont val="Arial"/>
        <family val="2"/>
      </rPr>
      <t xml:space="preserve">rganismos </t>
    </r>
    <r>
      <rPr>
        <sz val="8"/>
        <color indexed="10"/>
        <rFont val="Arial"/>
        <family val="2"/>
      </rPr>
      <t>I</t>
    </r>
    <r>
      <rPr>
        <sz val="8"/>
        <rFont val="Arial"/>
        <family val="2"/>
      </rPr>
      <t>nternacionales</t>
    </r>
  </si>
  <si>
    <t>7.05.02</t>
  </si>
  <si>
    <t>Otras transferencias de capital al sector externo</t>
  </si>
  <si>
    <t>TRANSACCIONES FINANCIERAS</t>
  </si>
  <si>
    <t>ACTIVOS FINANCIEROS</t>
  </si>
  <si>
    <t>3.1</t>
  </si>
  <si>
    <t>CONCESIÓN DE PRÉSTAMOS</t>
  </si>
  <si>
    <t>4.01</t>
  </si>
  <si>
    <t>PRÉSTAMOS</t>
  </si>
  <si>
    <t>4.01.01</t>
  </si>
  <si>
    <t>Préstamos al Gobierno Central</t>
  </si>
  <si>
    <t>4.01.02</t>
  </si>
  <si>
    <t>Préstamos a Órganos Desconcentrados</t>
  </si>
  <si>
    <t>4.01.03</t>
  </si>
  <si>
    <t>Préstamos a Instituciones Descentralizadas no  Empresariales</t>
  </si>
  <si>
    <t>4.01.04</t>
  </si>
  <si>
    <t>Préstamos a Gobiernos Locales</t>
  </si>
  <si>
    <t>4.01.05</t>
  </si>
  <si>
    <t>Préstamos a Empresas Públicas no Financieras</t>
  </si>
  <si>
    <t>4.01.06</t>
  </si>
  <si>
    <t>Préstamos a Instituciones Públicas Financieras</t>
  </si>
  <si>
    <t>4.01.07</t>
  </si>
  <si>
    <t>Préstamos al Sector Privado</t>
  </si>
  <si>
    <t>4.01.08</t>
  </si>
  <si>
    <t>Préstamos al  Sector Externo</t>
  </si>
  <si>
    <t>3.2</t>
  </si>
  <si>
    <t>ADQUISICIÓN DE VALORES</t>
  </si>
  <si>
    <t>4.02</t>
  </si>
  <si>
    <t>4.02.01</t>
  </si>
  <si>
    <t>Adquisición de valores del Gobierno Central</t>
  </si>
  <si>
    <t>4.02.02</t>
  </si>
  <si>
    <t>Adquisición de valores de Órganos Desconcentrados</t>
  </si>
  <si>
    <t>4.02.03</t>
  </si>
  <si>
    <t>Adquisición de valores de Instituciones Descentralizadas no Empresariales</t>
  </si>
  <si>
    <t>4.02.04</t>
  </si>
  <si>
    <t>Adquisición de valores de Gobiernos Locales</t>
  </si>
  <si>
    <t>4.02.05</t>
  </si>
  <si>
    <t>Adquisición de valores de Empresas Públicas no Financieras</t>
  </si>
  <si>
    <t>4.02.06</t>
  </si>
  <si>
    <t xml:space="preserve">Adquisición de valores de Instituciones Públicas  Financieras </t>
  </si>
  <si>
    <t>4.02.07</t>
  </si>
  <si>
    <t>Adquisición de valores del Sector Privado</t>
  </si>
  <si>
    <t>4.02.08</t>
  </si>
  <si>
    <t>Adquisición de valores del Sector Externo</t>
  </si>
  <si>
    <t>3.3</t>
  </si>
  <si>
    <t>AMORTIZACIÓN</t>
  </si>
  <si>
    <t xml:space="preserve">AMORTIZACION </t>
  </si>
  <si>
    <t>3.3.1</t>
  </si>
  <si>
    <t>Amortización interna</t>
  </si>
  <si>
    <t>8.01</t>
  </si>
  <si>
    <t>AMORTIZACIÓN DE TÍTULOS VALORES</t>
  </si>
  <si>
    <t>8.01.01</t>
  </si>
  <si>
    <t>Amortización de títulos valores internos de corto plazo</t>
  </si>
  <si>
    <t>8.01.02</t>
  </si>
  <si>
    <t>Amortización de títulos valores internos de largo plazo</t>
  </si>
  <si>
    <t>8.02</t>
  </si>
  <si>
    <t>AMORTIZACIÓN DE PRÉSTAMOS</t>
  </si>
  <si>
    <t>8.02.01</t>
  </si>
  <si>
    <t>Amortización de préstamos del  Gobierno Central</t>
  </si>
  <si>
    <t>8.02.02</t>
  </si>
  <si>
    <t>Amortización de préstamos de Órganos Desconcentrados</t>
  </si>
  <si>
    <t>8.02.03</t>
  </si>
  <si>
    <t>Amortización de préstamos de Instituciones Descentralizadas no Empresariales</t>
  </si>
  <si>
    <t>8.02.04</t>
  </si>
  <si>
    <t>Amortización de préstamos de  Gobiernos Locales</t>
  </si>
  <si>
    <t>8.02.05</t>
  </si>
  <si>
    <t>Amortización de préstamos de Empresas Públicas no Financieras</t>
  </si>
  <si>
    <t>8.02.06</t>
  </si>
  <si>
    <t xml:space="preserve">Amortización de préstamos de Instituciones Públicas Financieras </t>
  </si>
  <si>
    <t>8.02.07</t>
  </si>
  <si>
    <t>Amortización de préstamos del Sector Privado</t>
  </si>
  <si>
    <t>8.03</t>
  </si>
  <si>
    <t>AMORTIZACIÓN DE OTRAS OBLIGACIONES</t>
  </si>
  <si>
    <t>8.03.01</t>
  </si>
  <si>
    <t>Amortización de otras obligaciones</t>
  </si>
  <si>
    <t>3.3.2</t>
  </si>
  <si>
    <t>Amortización externa</t>
  </si>
  <si>
    <t>8.01.03</t>
  </si>
  <si>
    <t>Amortización de títulos valores del sector externo de corto plazo</t>
  </si>
  <si>
    <t>8.01.04</t>
  </si>
  <si>
    <t>Amortización de títulos valores del sector externo de largo plazo</t>
  </si>
  <si>
    <t>8.02.08</t>
  </si>
  <si>
    <t>Amortización de préstamos de Sector Externo</t>
  </si>
  <si>
    <t>3.4</t>
  </si>
  <si>
    <t>OTROS ACTIVOS FINANCIEROS</t>
  </si>
  <si>
    <t>4.99</t>
  </si>
  <si>
    <t>4.99.01</t>
  </si>
  <si>
    <t>Aportes de Capital a Empresas</t>
  </si>
  <si>
    <t>4.99.99</t>
  </si>
  <si>
    <t>Otros activos financieros</t>
  </si>
  <si>
    <t>SUMAS SIN ASIGNACIÓN</t>
  </si>
  <si>
    <t>SUMAS SIN ASIGNACIÓN PRESUPUESTARIA</t>
  </si>
  <si>
    <t>9.02.01</t>
  </si>
  <si>
    <t>Sumas libres sin asignación presupuestaria</t>
  </si>
  <si>
    <t>PRESUPUESTO</t>
  </si>
  <si>
    <t>DIRECCECIÓN ADMINISTRATIVA FINANCIERA</t>
  </si>
  <si>
    <t>ADMINISTRACIÓN DE RECURSOS</t>
  </si>
  <si>
    <t>DIRECCIÓN EJECUTIVA</t>
  </si>
  <si>
    <t>RESUMEN DEL GASTO POR PARTIDA PRESUPUESTARIA</t>
  </si>
  <si>
    <t xml:space="preserve">(en miles de colones) </t>
  </si>
  <si>
    <t>PARTIDA PRESUPUESTARIA</t>
  </si>
  <si>
    <t xml:space="preserve">MONTO </t>
  </si>
  <si>
    <t xml:space="preserve">MATERIALES Y SUMINISTROS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</si>
</sst>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x14ac:knownFonts="1">
    <font>
      <sz val="10"/>
      <name val="Arial"/>
    </font>
    <font>
      <b/>
      <sz val="8"/>
      <name val="Arial"/>
      <family val="2"/>
    </font>
    <font>
      <sz val="8"/>
      <name val="Arial"/>
      <family val="2"/>
    </font>
    <font>
      <b/>
      <u/>
      <sz val="8"/>
      <name val="Arial"/>
      <family val="2"/>
    </font>
    <font>
      <sz val="10"/>
      <name val="Arial"/>
      <family val="2"/>
    </font>
    <font>
      <b/>
      <sz val="9"/>
      <color indexed="81"/>
      <name val="Tahoma"/>
      <family val="2"/>
    </font>
    <font>
      <sz val="9"/>
      <color indexed="81"/>
      <name val="Tahoma"/>
      <family val="2"/>
    </font>
    <font>
      <sz val="8"/>
      <color rgb="FFFF0000"/>
      <name val="Arial"/>
      <family val="2"/>
    </font>
    <font>
      <b/>
      <sz val="10"/>
      <name val="Arial"/>
      <family val="2"/>
    </font>
    <font>
      <sz val="8"/>
      <color theme="8" tint="-0.499984740745262"/>
      <name val="Arial"/>
      <family val="2"/>
    </font>
    <font>
      <sz val="10"/>
      <color rgb="FFFF0000"/>
      <name val="Arial"/>
      <family val="2"/>
    </font>
    <font>
      <sz val="8"/>
      <color indexed="62"/>
      <name val="Arial"/>
      <family val="2"/>
    </font>
    <font>
      <b/>
      <u val="singleAccounting"/>
      <sz val="8"/>
      <name val="Arial"/>
      <family val="2"/>
    </font>
    <font>
      <sz val="8"/>
      <color indexed="10"/>
      <name val="Arial"/>
      <family val="2"/>
    </font>
    <font>
      <b/>
      <u/>
      <sz val="8"/>
      <color indexed="10"/>
      <name val="Arial"/>
      <family val="2"/>
    </font>
    <font>
      <b/>
      <sz val="8"/>
      <color rgb="FFFF0000"/>
      <name val="Arial"/>
      <family val="2"/>
    </font>
    <font>
      <b/>
      <u/>
      <sz val="8"/>
      <color rgb="FFFF0000"/>
      <name val="Arial"/>
      <family val="2"/>
    </font>
  </fonts>
  <fills count="18">
    <fill>
      <patternFill patternType="none"/>
    </fill>
    <fill>
      <patternFill patternType="gray125"/>
    </fill>
    <fill>
      <patternFill patternType="solid">
        <fgColor theme="2" tint="-0.249977111117893"/>
        <bgColor indexed="64"/>
      </patternFill>
    </fill>
    <fill>
      <patternFill patternType="solid">
        <fgColor rgb="FF99CC00"/>
        <bgColor indexed="64"/>
      </patternFill>
    </fill>
    <fill>
      <patternFill patternType="solid">
        <fgColor indexed="43"/>
        <bgColor indexed="64"/>
      </patternFill>
    </fill>
    <fill>
      <patternFill patternType="solid">
        <fgColor rgb="FFFFCCFF"/>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indexed="9"/>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3" fontId="4" fillId="0" borderId="0" applyFont="0" applyFill="0" applyBorder="0" applyAlignment="0" applyProtection="0"/>
    <xf numFmtId="0" fontId="4" fillId="0" borderId="0"/>
  </cellStyleXfs>
  <cellXfs count="378">
    <xf numFmtId="0" fontId="0" fillId="0" borderId="0" xfId="0"/>
    <xf numFmtId="0" fontId="1" fillId="0" borderId="0" xfId="0" applyFont="1" applyAlignment="1">
      <alignment horizontal="center"/>
    </xf>
    <xf numFmtId="0" fontId="2" fillId="0" borderId="0" xfId="0" applyFont="1"/>
    <xf numFmtId="0" fontId="1" fillId="0" borderId="0" xfId="0" applyFo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4" fontId="1" fillId="0" borderId="6" xfId="0" applyNumberFormat="1" applyFont="1" applyBorder="1" applyAlignment="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7" xfId="0" applyFont="1" applyBorder="1"/>
    <xf numFmtId="0" fontId="3" fillId="0" borderId="5" xfId="0" applyFont="1" applyBorder="1"/>
    <xf numFmtId="4" fontId="3" fillId="0" borderId="6" xfId="0" applyNumberFormat="1" applyFont="1" applyBorder="1" applyAlignment="1">
      <alignment vertical="center"/>
    </xf>
    <xf numFmtId="0" fontId="1" fillId="0" borderId="4" xfId="0" applyFont="1" applyBorder="1" applyAlignment="1">
      <alignment vertical="center"/>
    </xf>
    <xf numFmtId="0" fontId="1" fillId="0" borderId="5" xfId="0" applyFont="1" applyBorder="1" applyAlignment="1">
      <alignment wrapText="1"/>
    </xf>
    <xf numFmtId="4" fontId="2" fillId="0" borderId="0" xfId="0" applyNumberFormat="1" applyFont="1"/>
    <xf numFmtId="0" fontId="1" fillId="0" borderId="4" xfId="0" applyFont="1" applyBorder="1"/>
    <xf numFmtId="0" fontId="1" fillId="0" borderId="5" xfId="0" applyFont="1" applyBorder="1"/>
    <xf numFmtId="4" fontId="1" fillId="0" borderId="6" xfId="0" applyNumberFormat="1" applyFont="1" applyBorder="1"/>
    <xf numFmtId="0" fontId="2" fillId="0" borderId="4" xfId="0" applyFont="1" applyFill="1" applyBorder="1"/>
    <xf numFmtId="0" fontId="2" fillId="0" borderId="5" xfId="0" applyFont="1" applyBorder="1"/>
    <xf numFmtId="4" fontId="2" fillId="0" borderId="6" xfId="0" applyNumberFormat="1" applyFont="1" applyBorder="1"/>
    <xf numFmtId="4" fontId="3" fillId="0" borderId="6" xfId="0" applyNumberFormat="1" applyFont="1" applyBorder="1"/>
    <xf numFmtId="0" fontId="2" fillId="0" borderId="4" xfId="0" applyFont="1" applyBorder="1"/>
    <xf numFmtId="0" fontId="1" fillId="0" borderId="5" xfId="0" applyFont="1" applyFill="1" applyBorder="1"/>
    <xf numFmtId="4" fontId="1" fillId="0" borderId="6" xfId="0" applyNumberFormat="1" applyFont="1" applyFill="1" applyBorder="1"/>
    <xf numFmtId="4" fontId="2" fillId="0" borderId="6" xfId="0" applyNumberFormat="1" applyFont="1" applyFill="1" applyBorder="1"/>
    <xf numFmtId="0" fontId="2" fillId="0" borderId="5" xfId="0" applyFont="1" applyFill="1" applyBorder="1"/>
    <xf numFmtId="0" fontId="2" fillId="0" borderId="0" xfId="0" applyFont="1" applyFill="1"/>
    <xf numFmtId="0" fontId="0" fillId="0" borderId="0" xfId="0" applyFill="1"/>
    <xf numFmtId="0" fontId="2" fillId="0" borderId="7" xfId="0" applyFont="1" applyBorder="1" applyAlignment="1">
      <alignment vertical="center" wrapText="1"/>
    </xf>
    <xf numFmtId="0" fontId="2" fillId="0" borderId="5" xfId="0" applyFont="1" applyBorder="1" applyAlignment="1">
      <alignment wrapText="1"/>
    </xf>
    <xf numFmtId="0" fontId="3" fillId="0" borderId="5" xfId="0" applyFont="1" applyBorder="1" applyAlignment="1">
      <alignment wrapText="1"/>
    </xf>
    <xf numFmtId="4" fontId="3" fillId="0" borderId="6" xfId="0" applyNumberFormat="1" applyFont="1" applyFill="1" applyBorder="1"/>
    <xf numFmtId="0" fontId="1" fillId="0" borderId="7" xfId="0" applyFont="1" applyBorder="1"/>
    <xf numFmtId="0" fontId="2" fillId="0" borderId="7" xfId="0" applyFont="1" applyBorder="1"/>
    <xf numFmtId="4" fontId="2" fillId="0" borderId="6" xfId="0" applyNumberFormat="1" applyFont="1" applyFill="1" applyBorder="1" applyAlignment="1">
      <alignment vertical="center"/>
    </xf>
    <xf numFmtId="0" fontId="2" fillId="0" borderId="4" xfId="0" applyFont="1" applyFill="1" applyBorder="1" applyAlignment="1">
      <alignment vertical="center" wrapText="1"/>
    </xf>
    <xf numFmtId="0" fontId="2" fillId="0" borderId="8" xfId="0" applyFont="1" applyFill="1" applyBorder="1" applyAlignment="1">
      <alignment wrapText="1"/>
    </xf>
    <xf numFmtId="0" fontId="2" fillId="0" borderId="8" xfId="0" applyFont="1" applyBorder="1"/>
    <xf numFmtId="0" fontId="2" fillId="0" borderId="7" xfId="0" applyFont="1" applyBorder="1" applyAlignment="1">
      <alignment vertical="center"/>
    </xf>
    <xf numFmtId="0" fontId="3" fillId="0" borderId="5" xfId="0" applyFont="1" applyBorder="1" applyAlignment="1">
      <alignment horizontal="left" vertical="center" wrapText="1"/>
    </xf>
    <xf numFmtId="0" fontId="2" fillId="0" borderId="9" xfId="0" applyFont="1" applyFill="1" applyBorder="1"/>
    <xf numFmtId="0" fontId="2" fillId="0" borderId="10" xfId="0" applyFont="1" applyBorder="1"/>
    <xf numFmtId="4" fontId="2" fillId="0" borderId="11" xfId="0" applyNumberFormat="1" applyFont="1" applyBorder="1"/>
    <xf numFmtId="0" fontId="1" fillId="0" borderId="12" xfId="0" applyFont="1" applyBorder="1" applyAlignment="1">
      <alignment horizontal="center"/>
    </xf>
    <xf numFmtId="0" fontId="1" fillId="0" borderId="13" xfId="0" applyFont="1" applyBorder="1"/>
    <xf numFmtId="4" fontId="1" fillId="0" borderId="14" xfId="0" applyNumberFormat="1" applyFont="1" applyBorder="1"/>
    <xf numFmtId="43" fontId="2" fillId="0" borderId="0" xfId="1" applyFont="1" applyFill="1"/>
    <xf numFmtId="43" fontId="2" fillId="0" borderId="0" xfId="1" applyFont="1"/>
    <xf numFmtId="43" fontId="2" fillId="0" borderId="0" xfId="0" applyNumberFormat="1" applyFont="1"/>
    <xf numFmtId="0" fontId="2" fillId="0" borderId="0" xfId="0" applyFont="1" applyFill="1" applyBorder="1" applyAlignment="1">
      <alignment horizontal="left"/>
    </xf>
    <xf numFmtId="43" fontId="0" fillId="0" borderId="0" xfId="0" applyNumberFormat="1"/>
    <xf numFmtId="0" fontId="1" fillId="0" borderId="15" xfId="0" applyFont="1" applyBorder="1" applyAlignment="1">
      <alignment horizontal="center" vertical="center" wrapText="1"/>
    </xf>
    <xf numFmtId="0" fontId="3" fillId="0" borderId="16" xfId="0" applyFont="1" applyBorder="1"/>
    <xf numFmtId="0" fontId="1" fillId="0" borderId="8" xfId="0" applyFont="1" applyBorder="1"/>
    <xf numFmtId="0" fontId="2" fillId="0" borderId="5" xfId="0" applyFont="1" applyBorder="1" applyAlignment="1">
      <alignment vertical="center" wrapText="1"/>
    </xf>
    <xf numFmtId="0" fontId="2" fillId="0" borderId="0" xfId="0" applyFont="1" applyBorder="1" applyAlignment="1">
      <alignment horizontal="center" vertical="center" wrapText="1"/>
    </xf>
    <xf numFmtId="0" fontId="2" fillId="0" borderId="4" xfId="0" applyFont="1" applyFill="1" applyBorder="1" applyAlignment="1">
      <alignment vertical="center"/>
    </xf>
    <xf numFmtId="0" fontId="2" fillId="0" borderId="5" xfId="0" applyFont="1" applyBorder="1" applyAlignment="1">
      <alignment vertical="center"/>
    </xf>
    <xf numFmtId="0" fontId="2" fillId="0" borderId="0" xfId="0" applyFont="1" applyBorder="1" applyAlignment="1">
      <alignment wrapText="1"/>
    </xf>
    <xf numFmtId="4" fontId="2" fillId="0" borderId="6" xfId="0" applyNumberFormat="1" applyFont="1" applyBorder="1" applyAlignment="1">
      <alignment vertical="center"/>
    </xf>
    <xf numFmtId="0" fontId="2" fillId="0" borderId="8" xfId="0" applyFont="1" applyBorder="1" applyAlignment="1">
      <alignment vertical="center" wrapText="1"/>
    </xf>
    <xf numFmtId="4" fontId="2" fillId="0" borderId="5" xfId="0" applyNumberFormat="1" applyFont="1" applyFill="1" applyBorder="1"/>
    <xf numFmtId="0" fontId="2" fillId="0" borderId="0" xfId="0" applyFont="1" applyBorder="1"/>
    <xf numFmtId="0" fontId="2" fillId="0" borderId="0" xfId="0" applyFont="1" applyFill="1" applyBorder="1"/>
    <xf numFmtId="0" fontId="2" fillId="0" borderId="5" xfId="0" applyFont="1" applyFill="1" applyBorder="1" applyAlignment="1">
      <alignment wrapText="1"/>
    </xf>
    <xf numFmtId="0" fontId="1" fillId="0" borderId="0" xfId="0" applyFont="1" applyAlignment="1">
      <alignment horizontal="center"/>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4" fontId="1" fillId="0" borderId="8" xfId="0" applyNumberFormat="1" applyFont="1" applyBorder="1" applyAlignment="1">
      <alignment vertical="center"/>
    </xf>
    <xf numFmtId="4" fontId="1" fillId="0" borderId="31" xfId="0" applyNumberFormat="1" applyFont="1" applyBorder="1" applyAlignment="1">
      <alignment vertical="center"/>
    </xf>
    <xf numFmtId="4" fontId="1" fillId="0" borderId="16" xfId="0" applyNumberFormat="1" applyFont="1" applyBorder="1" applyAlignment="1">
      <alignment vertical="center"/>
    </xf>
    <xf numFmtId="4" fontId="1" fillId="0" borderId="32" xfId="0" applyNumberFormat="1" applyFont="1" applyBorder="1" applyAlignment="1">
      <alignment vertical="center"/>
    </xf>
    <xf numFmtId="4" fontId="1" fillId="0" borderId="33" xfId="0" applyNumberFormat="1" applyFont="1" applyBorder="1" applyAlignment="1">
      <alignment vertical="center"/>
    </xf>
    <xf numFmtId="0" fontId="0" fillId="0" borderId="34"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5" xfId="0" applyBorder="1" applyAlignment="1">
      <alignment vertical="center"/>
    </xf>
    <xf numFmtId="0" fontId="0" fillId="0" borderId="31" xfId="0" applyBorder="1" applyAlignment="1">
      <alignment vertical="center"/>
    </xf>
    <xf numFmtId="0" fontId="0" fillId="0" borderId="36" xfId="0" applyBorder="1" applyAlignment="1">
      <alignment vertical="center"/>
    </xf>
    <xf numFmtId="0" fontId="0" fillId="0" borderId="16" xfId="0" applyBorder="1" applyAlignment="1">
      <alignment vertical="center"/>
    </xf>
    <xf numFmtId="0" fontId="0" fillId="0" borderId="30" xfId="0" applyBorder="1" applyAlignment="1">
      <alignment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7" xfId="0" applyFont="1" applyBorder="1" applyAlignment="1">
      <alignment horizontal="center" vertical="center" wrapText="1"/>
    </xf>
    <xf numFmtId="0" fontId="0" fillId="0" borderId="38" xfId="0" applyBorder="1" applyAlignment="1">
      <alignment vertical="center"/>
    </xf>
    <xf numFmtId="0" fontId="0" fillId="0" borderId="7" xfId="0" applyBorder="1" applyAlignment="1">
      <alignment vertical="center"/>
    </xf>
    <xf numFmtId="0" fontId="0" fillId="0" borderId="37"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39" xfId="0" applyBorder="1" applyAlignment="1">
      <alignment vertical="center"/>
    </xf>
    <xf numFmtId="4" fontId="3" fillId="0" borderId="8" xfId="0" applyNumberFormat="1" applyFont="1" applyBorder="1" applyAlignment="1">
      <alignment vertical="center"/>
    </xf>
    <xf numFmtId="4" fontId="3" fillId="0" borderId="7" xfId="0" applyNumberFormat="1" applyFont="1" applyBorder="1" applyAlignment="1">
      <alignment vertical="center"/>
    </xf>
    <xf numFmtId="4" fontId="3" fillId="0" borderId="37" xfId="0" applyNumberFormat="1" applyFont="1" applyBorder="1" applyAlignment="1">
      <alignment vertical="center"/>
    </xf>
    <xf numFmtId="4" fontId="2" fillId="0" borderId="38" xfId="0" applyNumberFormat="1" applyFont="1" applyBorder="1" applyAlignment="1">
      <alignment vertical="center"/>
    </xf>
    <xf numFmtId="4" fontId="2" fillId="0" borderId="7" xfId="0" applyNumberFormat="1" applyFont="1" applyBorder="1" applyAlignment="1">
      <alignment vertical="center"/>
    </xf>
    <xf numFmtId="4" fontId="2" fillId="0" borderId="37" xfId="0" applyNumberFormat="1" applyFont="1" applyBorder="1" applyAlignment="1">
      <alignment vertical="center"/>
    </xf>
    <xf numFmtId="4" fontId="2" fillId="0" borderId="5" xfId="0" applyNumberFormat="1" applyFont="1" applyBorder="1" applyAlignment="1">
      <alignment vertical="center"/>
    </xf>
    <xf numFmtId="4" fontId="2" fillId="0" borderId="4" xfId="0" applyNumberFormat="1" applyFont="1" applyBorder="1" applyAlignment="1">
      <alignment vertical="center"/>
    </xf>
    <xf numFmtId="4" fontId="2" fillId="0" borderId="8" xfId="0" applyNumberFormat="1" applyFont="1" applyBorder="1" applyAlignment="1">
      <alignment vertical="center"/>
    </xf>
    <xf numFmtId="4" fontId="1" fillId="0" borderId="39" xfId="0" applyNumberFormat="1" applyFont="1" applyBorder="1" applyAlignment="1">
      <alignment vertical="center"/>
    </xf>
    <xf numFmtId="4" fontId="1" fillId="0" borderId="5" xfId="0" applyNumberFormat="1" applyFont="1" applyBorder="1" applyAlignment="1">
      <alignment vertical="center"/>
    </xf>
    <xf numFmtId="4" fontId="1" fillId="0" borderId="7" xfId="0" applyNumberFormat="1" applyFont="1" applyBorder="1" applyAlignment="1">
      <alignment vertical="center"/>
    </xf>
    <xf numFmtId="4" fontId="1" fillId="0" borderId="37" xfId="0" applyNumberFormat="1" applyFont="1" applyBorder="1" applyAlignment="1">
      <alignment vertical="center"/>
    </xf>
    <xf numFmtId="43" fontId="2" fillId="0" borderId="8" xfId="0" applyNumberFormat="1" applyFont="1" applyBorder="1" applyAlignment="1">
      <alignment vertical="center"/>
    </xf>
    <xf numFmtId="43" fontId="2" fillId="0" borderId="7" xfId="0" applyNumberFormat="1" applyFont="1" applyBorder="1" applyAlignment="1">
      <alignment vertical="center"/>
    </xf>
    <xf numFmtId="43" fontId="1" fillId="0" borderId="39" xfId="0" applyNumberFormat="1" applyFont="1" applyBorder="1" applyAlignment="1">
      <alignment vertical="center"/>
    </xf>
    <xf numFmtId="4" fontId="3" fillId="0" borderId="5" xfId="0" applyNumberFormat="1" applyFont="1" applyBorder="1" applyAlignment="1">
      <alignment vertical="center"/>
    </xf>
    <xf numFmtId="43" fontId="3" fillId="0" borderId="7" xfId="0" applyNumberFormat="1" applyFont="1" applyBorder="1" applyAlignment="1">
      <alignment vertical="center"/>
    </xf>
    <xf numFmtId="43" fontId="1" fillId="0" borderId="7" xfId="0" applyNumberFormat="1" applyFont="1" applyBorder="1" applyAlignment="1">
      <alignment vertical="center"/>
    </xf>
    <xf numFmtId="4" fontId="2" fillId="0" borderId="8" xfId="0" applyNumberFormat="1" applyFont="1" applyFill="1" applyBorder="1" applyAlignment="1">
      <alignment vertical="center"/>
    </xf>
    <xf numFmtId="4" fontId="2" fillId="0" borderId="5" xfId="0" applyNumberFormat="1" applyFont="1" applyFill="1" applyBorder="1" applyAlignment="1">
      <alignment vertical="center"/>
    </xf>
    <xf numFmtId="43" fontId="2" fillId="0" borderId="8" xfId="0" applyNumberFormat="1" applyFont="1" applyFill="1" applyBorder="1" applyAlignment="1">
      <alignment vertical="center"/>
    </xf>
    <xf numFmtId="43" fontId="2" fillId="0" borderId="7" xfId="0" applyNumberFormat="1" applyFont="1" applyFill="1" applyBorder="1" applyAlignment="1">
      <alignment vertical="center"/>
    </xf>
    <xf numFmtId="4" fontId="2" fillId="0" borderId="37" xfId="0" applyNumberFormat="1" applyFont="1" applyFill="1" applyBorder="1" applyAlignment="1">
      <alignment vertical="center"/>
    </xf>
    <xf numFmtId="4" fontId="2" fillId="0" borderId="38" xfId="0" applyNumberFormat="1" applyFont="1" applyFill="1" applyBorder="1" applyAlignment="1">
      <alignment vertical="center"/>
    </xf>
    <xf numFmtId="43" fontId="1" fillId="0" borderId="39" xfId="0" applyNumberFormat="1" applyFont="1" applyFill="1" applyBorder="1" applyAlignment="1">
      <alignment vertical="center"/>
    </xf>
    <xf numFmtId="4" fontId="1" fillId="0" borderId="8" xfId="0" applyNumberFormat="1" applyFont="1" applyFill="1" applyBorder="1" applyAlignment="1">
      <alignment vertical="center"/>
    </xf>
    <xf numFmtId="4" fontId="1" fillId="0" borderId="5" xfId="0" applyNumberFormat="1" applyFont="1" applyFill="1" applyBorder="1" applyAlignment="1">
      <alignment vertical="center"/>
    </xf>
    <xf numFmtId="4" fontId="1" fillId="0" borderId="7" xfId="0" applyNumberFormat="1" applyFont="1" applyFill="1" applyBorder="1" applyAlignment="1">
      <alignment vertical="center"/>
    </xf>
    <xf numFmtId="4" fontId="1" fillId="0" borderId="37" xfId="0" applyNumberFormat="1" applyFont="1" applyFill="1" applyBorder="1" applyAlignment="1">
      <alignment vertical="center"/>
    </xf>
    <xf numFmtId="43" fontId="1" fillId="0" borderId="7" xfId="0" applyNumberFormat="1" applyFont="1" applyFill="1" applyBorder="1" applyAlignment="1">
      <alignment vertical="center"/>
    </xf>
    <xf numFmtId="4" fontId="3" fillId="0" borderId="8" xfId="0" applyNumberFormat="1" applyFont="1" applyFill="1" applyBorder="1" applyAlignment="1">
      <alignment vertical="center"/>
    </xf>
    <xf numFmtId="4" fontId="3" fillId="0" borderId="5" xfId="0" applyNumberFormat="1" applyFont="1" applyFill="1" applyBorder="1" applyAlignment="1">
      <alignment vertical="center"/>
    </xf>
    <xf numFmtId="4" fontId="3" fillId="0" borderId="7" xfId="0" applyNumberFormat="1" applyFont="1" applyFill="1" applyBorder="1" applyAlignment="1">
      <alignment vertical="center"/>
    </xf>
    <xf numFmtId="4" fontId="3" fillId="0" borderId="37" xfId="0" applyNumberFormat="1" applyFont="1" applyFill="1" applyBorder="1" applyAlignment="1">
      <alignment vertical="center"/>
    </xf>
    <xf numFmtId="43" fontId="3" fillId="0" borderId="7" xfId="0" applyNumberFormat="1" applyFont="1" applyFill="1" applyBorder="1" applyAlignment="1">
      <alignment vertical="center"/>
    </xf>
    <xf numFmtId="0" fontId="2" fillId="0" borderId="7" xfId="0" applyFont="1" applyFill="1" applyBorder="1"/>
    <xf numFmtId="0" fontId="2" fillId="0" borderId="7" xfId="0" applyFont="1" applyFill="1" applyBorder="1" applyAlignment="1">
      <alignment vertical="center"/>
    </xf>
    <xf numFmtId="0" fontId="2" fillId="0" borderId="5" xfId="0" applyFont="1" applyFill="1" applyBorder="1" applyAlignment="1">
      <alignment vertical="center" wrapText="1"/>
    </xf>
    <xf numFmtId="4" fontId="2" fillId="0" borderId="7" xfId="0" applyNumberFormat="1" applyFont="1" applyFill="1" applyBorder="1" applyAlignment="1">
      <alignment vertical="center"/>
    </xf>
    <xf numFmtId="0" fontId="1" fillId="0" borderId="17" xfId="0" applyFont="1" applyBorder="1" applyAlignment="1">
      <alignment horizontal="center"/>
    </xf>
    <xf numFmtId="0" fontId="1" fillId="0" borderId="19" xfId="0" applyFont="1" applyBorder="1" applyAlignment="1">
      <alignment horizontal="center"/>
    </xf>
    <xf numFmtId="4" fontId="1" fillId="0" borderId="40" xfId="0" applyNumberFormat="1" applyFont="1" applyBorder="1"/>
    <xf numFmtId="4" fontId="1" fillId="0" borderId="41" xfId="0" applyNumberFormat="1" applyFont="1" applyBorder="1"/>
    <xf numFmtId="4" fontId="1" fillId="0" borderId="42" xfId="0" applyNumberFormat="1" applyFont="1" applyBorder="1"/>
    <xf numFmtId="4" fontId="1" fillId="0" borderId="7" xfId="0" applyNumberFormat="1" applyFont="1" applyBorder="1" applyAlignment="1"/>
    <xf numFmtId="4" fontId="1" fillId="0" borderId="5" xfId="0" applyNumberFormat="1" applyFont="1" applyBorder="1" applyAlignment="1"/>
    <xf numFmtId="4" fontId="1" fillId="0" borderId="6" xfId="0" applyNumberFormat="1" applyFont="1" applyBorder="1" applyAlignment="1"/>
    <xf numFmtId="4" fontId="1" fillId="0" borderId="39" xfId="0" applyNumberFormat="1" applyFont="1" applyBorder="1"/>
    <xf numFmtId="0" fontId="1" fillId="0" borderId="18" xfId="0" applyFont="1" applyBorder="1" applyAlignment="1">
      <alignment horizontal="center"/>
    </xf>
    <xf numFmtId="4" fontId="1" fillId="0" borderId="43" xfId="0" applyNumberFormat="1" applyFont="1" applyBorder="1" applyAlignment="1">
      <alignment horizontal="center"/>
    </xf>
    <xf numFmtId="4" fontId="2" fillId="0" borderId="44" xfId="0" applyNumberFormat="1" applyFont="1" applyBorder="1" applyAlignment="1">
      <alignment horizontal="center"/>
    </xf>
    <xf numFmtId="4" fontId="2" fillId="0" borderId="45" xfId="0" applyNumberFormat="1" applyFont="1" applyBorder="1" applyAlignment="1">
      <alignment horizontal="center"/>
    </xf>
    <xf numFmtId="4" fontId="2" fillId="0" borderId="43" xfId="0" applyNumberFormat="1" applyFont="1" applyBorder="1" applyAlignment="1">
      <alignment horizontal="center"/>
    </xf>
    <xf numFmtId="4" fontId="2" fillId="0" borderId="40" xfId="0" applyNumberFormat="1" applyFont="1" applyBorder="1"/>
    <xf numFmtId="4" fontId="1" fillId="0" borderId="40" xfId="0" applyNumberFormat="1" applyFont="1" applyBorder="1" applyAlignment="1"/>
    <xf numFmtId="0" fontId="0" fillId="0" borderId="0" xfId="0" applyBorder="1"/>
    <xf numFmtId="4" fontId="0" fillId="0" borderId="0" xfId="0" applyNumberFormat="1"/>
    <xf numFmtId="0" fontId="1" fillId="0" borderId="46" xfId="0" applyFont="1" applyBorder="1" applyAlignment="1">
      <alignment horizontal="center" vertical="center" wrapText="1"/>
    </xf>
    <xf numFmtId="0" fontId="1" fillId="0" borderId="4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6" xfId="0" applyFont="1" applyBorder="1" applyAlignment="1">
      <alignment horizontal="center" vertical="center"/>
    </xf>
    <xf numFmtId="0" fontId="1" fillId="0" borderId="48" xfId="0" applyFont="1" applyBorder="1" applyAlignment="1">
      <alignment horizontal="center" vertical="center" wrapText="1"/>
    </xf>
    <xf numFmtId="4" fontId="2" fillId="0" borderId="4" xfId="0" applyNumberFormat="1" applyFont="1" applyFill="1" applyBorder="1" applyAlignment="1">
      <alignment vertical="center"/>
    </xf>
    <xf numFmtId="4" fontId="2" fillId="0" borderId="31" xfId="0" applyNumberFormat="1" applyFont="1" applyFill="1" applyBorder="1" applyAlignment="1">
      <alignment vertical="center"/>
    </xf>
    <xf numFmtId="43" fontId="2" fillId="0" borderId="37" xfId="0" applyNumberFormat="1" applyFont="1" applyBorder="1" applyAlignment="1">
      <alignment vertical="center"/>
    </xf>
    <xf numFmtId="0" fontId="1" fillId="0" borderId="4" xfId="0" applyFont="1" applyFill="1" applyBorder="1" applyAlignment="1">
      <alignment horizontal="left"/>
    </xf>
    <xf numFmtId="0" fontId="1" fillId="0" borderId="5" xfId="0" applyFont="1" applyFill="1" applyBorder="1" applyAlignment="1">
      <alignment horizontal="left"/>
    </xf>
    <xf numFmtId="43" fontId="1" fillId="0" borderId="37" xfId="0" applyNumberFormat="1" applyFont="1" applyBorder="1" applyAlignment="1">
      <alignment vertical="center"/>
    </xf>
    <xf numFmtId="0" fontId="2" fillId="0" borderId="4" xfId="0" applyFont="1" applyFill="1" applyBorder="1" applyAlignment="1">
      <alignment horizontal="left"/>
    </xf>
    <xf numFmtId="0" fontId="2" fillId="0" borderId="5" xfId="0" applyFont="1" applyFill="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wrapText="1"/>
    </xf>
    <xf numFmtId="43" fontId="2" fillId="0" borderId="4" xfId="0" applyNumberFormat="1" applyFont="1" applyFill="1" applyBorder="1" applyAlignment="1">
      <alignment vertical="center"/>
    </xf>
    <xf numFmtId="43" fontId="2" fillId="0" borderId="5" xfId="0" applyNumberFormat="1" applyFont="1" applyFill="1" applyBorder="1" applyAlignment="1">
      <alignment vertical="center"/>
    </xf>
    <xf numFmtId="0" fontId="1" fillId="0" borderId="49" xfId="0" applyFont="1" applyBorder="1" applyAlignment="1">
      <alignment horizontal="center"/>
    </xf>
    <xf numFmtId="0" fontId="1" fillId="0" borderId="50" xfId="0" applyFont="1" applyBorder="1" applyAlignment="1">
      <alignment horizontal="center"/>
    </xf>
    <xf numFmtId="4" fontId="1" fillId="0" borderId="51" xfId="0" applyNumberFormat="1" applyFont="1" applyBorder="1"/>
    <xf numFmtId="4" fontId="1" fillId="0" borderId="37" xfId="0" applyNumberFormat="1" applyFont="1" applyBorder="1"/>
    <xf numFmtId="4" fontId="1" fillId="0" borderId="8" xfId="0" applyNumberFormat="1" applyFont="1" applyBorder="1"/>
    <xf numFmtId="4" fontId="1" fillId="0" borderId="4" xfId="0" applyNumberFormat="1" applyFont="1" applyBorder="1"/>
    <xf numFmtId="4" fontId="1" fillId="0" borderId="5" xfId="0" applyNumberFormat="1" applyFont="1" applyBorder="1"/>
    <xf numFmtId="4" fontId="1" fillId="0" borderId="37" xfId="0" applyNumberFormat="1" applyFont="1" applyBorder="1" applyAlignment="1"/>
    <xf numFmtId="0" fontId="1" fillId="0" borderId="18" xfId="0" applyFont="1" applyBorder="1" applyAlignment="1">
      <alignment horizontal="center"/>
    </xf>
    <xf numFmtId="0" fontId="1" fillId="0" borderId="0" xfId="0" applyFont="1" applyAlignment="1">
      <alignment horizontal="center" vertical="center" wrapText="1"/>
    </xf>
    <xf numFmtId="0" fontId="1" fillId="0" borderId="0" xfId="0" applyFont="1" applyFill="1" applyAlignment="1">
      <alignment horizontal="center"/>
    </xf>
    <xf numFmtId="0" fontId="2" fillId="0" borderId="0" xfId="0" applyFont="1" applyAlignment="1">
      <alignment horizontal="center"/>
    </xf>
    <xf numFmtId="0" fontId="2" fillId="0" borderId="0" xfId="0" applyFont="1" applyFill="1" applyAlignment="1">
      <alignment horizontal="center"/>
    </xf>
    <xf numFmtId="0" fontId="2" fillId="0" borderId="0" xfId="0" applyFont="1" applyAlignment="1">
      <alignment horizont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40"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7" borderId="40"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10" borderId="40" xfId="0" applyFont="1" applyFill="1" applyBorder="1" applyAlignment="1">
      <alignment horizontal="center" vertical="center" wrapText="1"/>
    </xf>
    <xf numFmtId="0" fontId="1" fillId="11" borderId="40" xfId="0" applyFont="1" applyFill="1" applyBorder="1" applyAlignment="1">
      <alignment horizontal="center" vertical="center" wrapText="1"/>
    </xf>
    <xf numFmtId="0" fontId="1" fillId="12" borderId="40" xfId="0" applyFont="1" applyFill="1" applyBorder="1" applyAlignment="1">
      <alignment horizontal="center" vertical="center" wrapText="1"/>
    </xf>
    <xf numFmtId="0" fontId="1" fillId="13" borderId="40"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1" fillId="15" borderId="40" xfId="0" applyFont="1" applyFill="1" applyBorder="1" applyAlignment="1">
      <alignment horizontal="center" vertical="center" wrapText="1"/>
    </xf>
    <xf numFmtId="0" fontId="1" fillId="16" borderId="1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0" xfId="0" applyFont="1" applyFill="1" applyBorder="1" applyAlignment="1">
      <alignment horizontal="center"/>
    </xf>
    <xf numFmtId="0" fontId="1" fillId="0" borderId="27" xfId="0" applyFont="1" applyFill="1" applyBorder="1" applyAlignment="1">
      <alignment horizontal="center"/>
    </xf>
    <xf numFmtId="43" fontId="1" fillId="0" borderId="10" xfId="1" applyFont="1" applyFill="1" applyBorder="1"/>
    <xf numFmtId="43" fontId="1" fillId="0" borderId="27" xfId="1" applyFont="1" applyFill="1" applyBorder="1"/>
    <xf numFmtId="43" fontId="1" fillId="7" borderId="52" xfId="1" applyFont="1" applyFill="1" applyBorder="1"/>
    <xf numFmtId="43" fontId="1" fillId="0" borderId="47" xfId="1" applyFont="1" applyFill="1" applyBorder="1"/>
    <xf numFmtId="43" fontId="0" fillId="0" borderId="0" xfId="1" applyFont="1"/>
    <xf numFmtId="0" fontId="1" fillId="0" borderId="26" xfId="0" applyFont="1" applyFill="1" applyBorder="1" applyAlignment="1">
      <alignment horizontal="center"/>
    </xf>
    <xf numFmtId="0" fontId="1" fillId="0" borderId="53" xfId="0" applyFont="1" applyFill="1" applyBorder="1" applyAlignment="1">
      <alignment horizontal="center"/>
    </xf>
    <xf numFmtId="43" fontId="1" fillId="0" borderId="26" xfId="1" applyFont="1" applyFill="1" applyBorder="1"/>
    <xf numFmtId="43" fontId="1" fillId="0" borderId="53" xfId="1" applyFont="1" applyFill="1" applyBorder="1"/>
    <xf numFmtId="43" fontId="1" fillId="7" borderId="25" xfId="1" applyFont="1" applyFill="1" applyBorder="1"/>
    <xf numFmtId="43" fontId="1" fillId="0" borderId="48" xfId="1" applyFont="1" applyFill="1" applyBorder="1"/>
    <xf numFmtId="0" fontId="2" fillId="0" borderId="26" xfId="0" applyFont="1" applyFill="1" applyBorder="1" applyAlignment="1">
      <alignment horizontal="center"/>
    </xf>
    <xf numFmtId="0" fontId="2" fillId="0" borderId="53" xfId="0" applyFont="1" applyFill="1" applyBorder="1" applyAlignment="1">
      <alignment horizontal="center"/>
    </xf>
    <xf numFmtId="43" fontId="2" fillId="0" borderId="26" xfId="1" applyFont="1" applyFill="1" applyBorder="1"/>
    <xf numFmtId="43" fontId="2" fillId="0" borderId="53" xfId="1" applyFont="1" applyFill="1" applyBorder="1"/>
    <xf numFmtId="43" fontId="2" fillId="7" borderId="25" xfId="1" applyFont="1" applyFill="1" applyBorder="1"/>
    <xf numFmtId="43" fontId="2" fillId="0" borderId="48" xfId="1" applyFont="1" applyFill="1" applyBorder="1"/>
    <xf numFmtId="43" fontId="0" fillId="0" borderId="0" xfId="1" applyFont="1" applyFill="1"/>
    <xf numFmtId="43" fontId="0" fillId="0" borderId="0" xfId="0" applyNumberFormat="1" applyFill="1"/>
    <xf numFmtId="0" fontId="1" fillId="0" borderId="26" xfId="0" applyFont="1" applyFill="1" applyBorder="1" applyAlignment="1">
      <alignment horizontal="center" vertical="center"/>
    </xf>
    <xf numFmtId="0" fontId="1" fillId="0" borderId="53" xfId="0" applyFont="1" applyFill="1" applyBorder="1" applyAlignment="1">
      <alignment horizontal="center" vertical="center" wrapText="1"/>
    </xf>
    <xf numFmtId="43" fontId="1" fillId="0" borderId="26" xfId="1" applyFont="1" applyFill="1" applyBorder="1" applyAlignment="1">
      <alignment horizontal="center" vertical="center"/>
    </xf>
    <xf numFmtId="43" fontId="1" fillId="0" borderId="53" xfId="1" applyFont="1" applyFill="1" applyBorder="1" applyAlignment="1">
      <alignment horizontal="center" vertical="center"/>
    </xf>
    <xf numFmtId="43" fontId="1" fillId="7" borderId="25" xfId="1" applyFont="1" applyFill="1" applyBorder="1" applyAlignment="1">
      <alignment horizontal="center" vertical="center"/>
    </xf>
    <xf numFmtId="43" fontId="1" fillId="0" borderId="48" xfId="1" applyFont="1" applyFill="1" applyBorder="1" applyAlignment="1">
      <alignment horizontal="center" vertical="center"/>
    </xf>
    <xf numFmtId="0" fontId="2" fillId="0" borderId="26" xfId="0" applyFont="1" applyFill="1" applyBorder="1" applyAlignment="1">
      <alignment horizontal="center" vertical="center"/>
    </xf>
    <xf numFmtId="0" fontId="2" fillId="0" borderId="53" xfId="0" applyFont="1" applyFill="1" applyBorder="1" applyAlignment="1">
      <alignment horizontal="center" vertical="center" wrapText="1"/>
    </xf>
    <xf numFmtId="43" fontId="2" fillId="0" borderId="26" xfId="1" applyFont="1" applyFill="1" applyBorder="1" applyAlignment="1">
      <alignment horizontal="center" vertical="center"/>
    </xf>
    <xf numFmtId="43" fontId="2" fillId="0" borderId="53" xfId="1" applyFont="1" applyFill="1" applyBorder="1" applyAlignment="1">
      <alignment horizontal="center" vertical="center"/>
    </xf>
    <xf numFmtId="43" fontId="7" fillId="0" borderId="26" xfId="1" applyFont="1" applyFill="1" applyBorder="1"/>
    <xf numFmtId="0" fontId="8" fillId="0" borderId="0" xfId="0" applyFont="1" applyFill="1"/>
    <xf numFmtId="43" fontId="8" fillId="0" borderId="0" xfId="1" applyFont="1" applyFill="1"/>
    <xf numFmtId="0" fontId="4" fillId="0" borderId="0" xfId="0" applyFont="1" applyFill="1"/>
    <xf numFmtId="43" fontId="4" fillId="0" borderId="0" xfId="1" applyFont="1" applyFill="1"/>
    <xf numFmtId="0" fontId="8" fillId="0" borderId="0" xfId="0" applyFont="1"/>
    <xf numFmtId="43" fontId="8" fillId="0" borderId="0" xfId="1" applyFont="1"/>
    <xf numFmtId="0" fontId="2" fillId="0" borderId="13" xfId="0" applyFont="1" applyFill="1" applyBorder="1" applyAlignment="1">
      <alignment horizontal="center"/>
    </xf>
    <xf numFmtId="0" fontId="2" fillId="0" borderId="8" xfId="0" applyFont="1" applyFill="1" applyBorder="1" applyAlignment="1">
      <alignment horizontal="center"/>
    </xf>
    <xf numFmtId="43" fontId="2" fillId="0" borderId="31" xfId="1" applyFont="1" applyFill="1" applyBorder="1"/>
    <xf numFmtId="43" fontId="2" fillId="0" borderId="16" xfId="1" applyFont="1" applyFill="1" applyBorder="1"/>
    <xf numFmtId="43" fontId="2" fillId="7" borderId="30" xfId="1" applyFont="1" applyFill="1" applyBorder="1"/>
    <xf numFmtId="43" fontId="2" fillId="0" borderId="33" xfId="1" applyFont="1" applyFill="1" applyBorder="1"/>
    <xf numFmtId="0" fontId="2" fillId="0" borderId="40" xfId="0" applyFont="1" applyFill="1" applyBorder="1" applyAlignment="1">
      <alignment horizontal="center"/>
    </xf>
    <xf numFmtId="0" fontId="1" fillId="0" borderId="18" xfId="0" applyFont="1" applyFill="1" applyBorder="1" applyAlignment="1">
      <alignment horizontal="center"/>
    </xf>
    <xf numFmtId="43" fontId="1" fillId="2" borderId="40" xfId="1" applyFont="1" applyFill="1" applyBorder="1"/>
    <xf numFmtId="43" fontId="1" fillId="3" borderId="40" xfId="1" applyFont="1" applyFill="1" applyBorder="1"/>
    <xf numFmtId="43" fontId="1" fillId="4" borderId="40" xfId="1" applyFont="1" applyFill="1" applyBorder="1"/>
    <xf numFmtId="43" fontId="1" fillId="5" borderId="40" xfId="1" applyFont="1" applyFill="1" applyBorder="1"/>
    <xf numFmtId="43" fontId="1" fillId="6" borderId="17" xfId="1" applyFont="1" applyFill="1" applyBorder="1"/>
    <xf numFmtId="43" fontId="1" fillId="7" borderId="40" xfId="1" applyFont="1" applyFill="1" applyBorder="1"/>
    <xf numFmtId="43" fontId="1" fillId="8" borderId="19" xfId="1" applyFont="1" applyFill="1" applyBorder="1"/>
    <xf numFmtId="43" fontId="1" fillId="9" borderId="40" xfId="1" applyFont="1" applyFill="1" applyBorder="1"/>
    <xf numFmtId="43" fontId="1" fillId="10" borderId="40" xfId="1" applyFont="1" applyFill="1" applyBorder="1"/>
    <xf numFmtId="43" fontId="1" fillId="11" borderId="40" xfId="1" applyFont="1" applyFill="1" applyBorder="1"/>
    <xf numFmtId="43" fontId="1" fillId="12" borderId="40" xfId="1" applyFont="1" applyFill="1" applyBorder="1"/>
    <xf numFmtId="43" fontId="1" fillId="13" borderId="40" xfId="1" applyFont="1" applyFill="1" applyBorder="1"/>
    <xf numFmtId="43" fontId="1" fillId="14" borderId="40" xfId="1" applyFont="1" applyFill="1" applyBorder="1"/>
    <xf numFmtId="43" fontId="1" fillId="15" borderId="40" xfId="1" applyFont="1" applyFill="1" applyBorder="1"/>
    <xf numFmtId="43" fontId="1" fillId="16" borderId="17" xfId="1" applyFont="1" applyFill="1" applyBorder="1"/>
    <xf numFmtId="43" fontId="1" fillId="0" borderId="19" xfId="1" applyFont="1" applyFill="1" applyBorder="1"/>
    <xf numFmtId="43" fontId="2" fillId="0" borderId="0" xfId="1" applyFont="1" applyFill="1" applyBorder="1"/>
    <xf numFmtId="43" fontId="8" fillId="0" borderId="0" xfId="0" applyNumberFormat="1" applyFont="1" applyFill="1"/>
    <xf numFmtId="43" fontId="2" fillId="0" borderId="0" xfId="0" applyNumberFormat="1" applyFont="1" applyFill="1"/>
    <xf numFmtId="0" fontId="9" fillId="0" borderId="0" xfId="0" applyFont="1" applyFill="1"/>
    <xf numFmtId="40" fontId="9" fillId="0" borderId="0" xfId="0" applyNumberFormat="1" applyFont="1" applyFill="1"/>
    <xf numFmtId="43" fontId="9" fillId="0" borderId="0" xfId="0" applyNumberFormat="1" applyFont="1" applyFill="1"/>
    <xf numFmtId="43" fontId="7" fillId="0" borderId="0" xfId="0" applyNumberFormat="1" applyFont="1" applyFill="1"/>
    <xf numFmtId="43" fontId="10" fillId="0" borderId="0" xfId="0" applyNumberFormat="1" applyFont="1"/>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xf>
    <xf numFmtId="0" fontId="1" fillId="17" borderId="40" xfId="0" applyFont="1" applyFill="1" applyBorder="1" applyAlignment="1">
      <alignment horizontal="center" vertical="center" wrapText="1"/>
    </xf>
    <xf numFmtId="0" fontId="1" fillId="17" borderId="10" xfId="0" applyFont="1" applyFill="1" applyBorder="1" applyAlignment="1">
      <alignment horizontal="center" vertical="center"/>
    </xf>
    <xf numFmtId="0" fontId="1" fillId="17" borderId="27" xfId="0" applyFont="1" applyFill="1" applyBorder="1" applyAlignment="1">
      <alignment horizontal="center" vertical="center"/>
    </xf>
    <xf numFmtId="0" fontId="1" fillId="0" borderId="10" xfId="0" applyFont="1" applyFill="1" applyBorder="1" applyAlignment="1">
      <alignment horizontal="left" vertical="center" wrapText="1"/>
    </xf>
    <xf numFmtId="43" fontId="1" fillId="0" borderId="10" xfId="1" applyFont="1" applyFill="1" applyBorder="1" applyAlignment="1">
      <alignment vertical="center"/>
    </xf>
    <xf numFmtId="0" fontId="1" fillId="17" borderId="26" xfId="0" applyFont="1" applyFill="1" applyBorder="1" applyAlignment="1">
      <alignment horizontal="center" vertical="center"/>
    </xf>
    <xf numFmtId="0" fontId="1" fillId="17" borderId="53" xfId="0" applyFont="1" applyFill="1" applyBorder="1" applyAlignment="1">
      <alignment horizontal="center" vertical="center"/>
    </xf>
    <xf numFmtId="0" fontId="1" fillId="0" borderId="26" xfId="0" applyFont="1" applyFill="1" applyBorder="1" applyAlignment="1">
      <alignment horizontal="left" vertical="center" wrapText="1"/>
    </xf>
    <xf numFmtId="43" fontId="1" fillId="0" borderId="26" xfId="1" applyFont="1" applyFill="1" applyBorder="1" applyAlignment="1">
      <alignment vertical="center"/>
    </xf>
    <xf numFmtId="0" fontId="2" fillId="17" borderId="26" xfId="0" applyFont="1" applyFill="1" applyBorder="1" applyAlignment="1">
      <alignment horizontal="center" vertical="center"/>
    </xf>
    <xf numFmtId="0" fontId="2" fillId="17" borderId="53" xfId="0" applyFont="1" applyFill="1" applyBorder="1" applyAlignment="1">
      <alignment horizontal="center" vertical="center"/>
    </xf>
    <xf numFmtId="0" fontId="2" fillId="0" borderId="53" xfId="0" applyFont="1" applyFill="1" applyBorder="1" applyAlignment="1">
      <alignment horizontal="left" vertical="center" wrapText="1"/>
    </xf>
    <xf numFmtId="43" fontId="2" fillId="0" borderId="26" xfId="1" applyFont="1" applyFill="1" applyBorder="1" applyAlignment="1">
      <alignment vertical="center"/>
    </xf>
    <xf numFmtId="0" fontId="2" fillId="0" borderId="53" xfId="0" applyFont="1" applyFill="1" applyBorder="1" applyAlignment="1">
      <alignment horizontal="center" vertical="center"/>
    </xf>
    <xf numFmtId="0" fontId="1" fillId="0" borderId="53" xfId="0" applyFont="1" applyFill="1" applyBorder="1" applyAlignment="1">
      <alignment horizontal="left" vertical="center" wrapText="1"/>
    </xf>
    <xf numFmtId="0" fontId="1" fillId="17" borderId="53" xfId="0" applyFont="1" applyFill="1" applyBorder="1" applyAlignment="1">
      <alignment horizontal="center" vertical="center" wrapText="1"/>
    </xf>
    <xf numFmtId="0" fontId="2" fillId="17" borderId="53" xfId="0" applyFont="1" applyFill="1" applyBorder="1" applyAlignment="1">
      <alignment horizontal="center" vertical="center" wrapText="1"/>
    </xf>
    <xf numFmtId="0" fontId="1" fillId="0" borderId="53" xfId="0" applyFont="1" applyFill="1" applyBorder="1" applyAlignment="1">
      <alignment horizontal="center" vertical="center"/>
    </xf>
    <xf numFmtId="0" fontId="2" fillId="0" borderId="53" xfId="0" applyNumberFormat="1" applyFont="1" applyFill="1" applyBorder="1" applyAlignment="1">
      <alignment horizontal="left" vertical="center" wrapText="1"/>
    </xf>
    <xf numFmtId="0" fontId="2" fillId="0" borderId="26" xfId="0" applyFont="1" applyFill="1" applyBorder="1" applyAlignment="1">
      <alignment vertical="center" wrapText="1"/>
    </xf>
    <xf numFmtId="43" fontId="2" fillId="0" borderId="48" xfId="1" applyFont="1" applyFill="1" applyBorder="1" applyAlignment="1">
      <alignment vertical="center"/>
    </xf>
    <xf numFmtId="0" fontId="1" fillId="17" borderId="26" xfId="0" applyFont="1" applyFill="1" applyBorder="1" applyAlignment="1">
      <alignment horizontal="center"/>
    </xf>
    <xf numFmtId="0" fontId="2" fillId="17" borderId="26" xfId="0" applyFont="1" applyFill="1" applyBorder="1" applyAlignment="1">
      <alignment horizontal="center"/>
    </xf>
    <xf numFmtId="0" fontId="2" fillId="17" borderId="13" xfId="0" applyFont="1" applyFill="1" applyBorder="1" applyAlignment="1">
      <alignment horizontal="center" vertical="center"/>
    </xf>
    <xf numFmtId="0" fontId="2" fillId="17" borderId="8" xfId="0" applyFont="1" applyFill="1" applyBorder="1" applyAlignment="1">
      <alignment horizontal="center" vertical="center"/>
    </xf>
    <xf numFmtId="0" fontId="2" fillId="0" borderId="8" xfId="0" applyFont="1" applyFill="1" applyBorder="1" applyAlignment="1">
      <alignment horizontal="left" vertical="center" wrapText="1"/>
    </xf>
    <xf numFmtId="43" fontId="2" fillId="0" borderId="31" xfId="1" applyFont="1" applyFill="1" applyBorder="1" applyAlignment="1">
      <alignment vertical="center"/>
    </xf>
    <xf numFmtId="0" fontId="2" fillId="17" borderId="40" xfId="0" applyFont="1" applyFill="1" applyBorder="1" applyAlignment="1">
      <alignment horizontal="center"/>
    </xf>
    <xf numFmtId="0" fontId="1" fillId="17" borderId="18" xfId="0" applyFont="1" applyFill="1" applyBorder="1" applyAlignment="1">
      <alignment horizontal="center" vertical="center"/>
    </xf>
    <xf numFmtId="43" fontId="1" fillId="0" borderId="40" xfId="1" applyFont="1" applyFill="1" applyBorder="1"/>
    <xf numFmtId="0" fontId="1" fillId="0" borderId="0" xfId="2" applyFont="1" applyFill="1" applyAlignment="1">
      <alignment horizontal="center" wrapText="1"/>
    </xf>
    <xf numFmtId="0" fontId="1" fillId="0" borderId="0" xfId="2" applyFont="1" applyFill="1" applyAlignment="1">
      <alignment horizontal="center"/>
    </xf>
    <xf numFmtId="0" fontId="8" fillId="0" borderId="0" xfId="0" applyFont="1" applyFill="1" applyBorder="1" applyAlignment="1">
      <alignment horizontal="center"/>
    </xf>
    <xf numFmtId="0" fontId="1" fillId="0" borderId="54" xfId="2" applyFont="1" applyFill="1" applyBorder="1" applyAlignment="1">
      <alignment horizontal="center" wrapText="1"/>
    </xf>
    <xf numFmtId="0" fontId="2" fillId="0" borderId="0" xfId="0" applyFont="1" applyAlignment="1">
      <alignment vertical="center"/>
    </xf>
    <xf numFmtId="0" fontId="1" fillId="0" borderId="0" xfId="0" applyFont="1" applyBorder="1"/>
    <xf numFmtId="0" fontId="13" fillId="0" borderId="0" xfId="0" applyFont="1" applyFill="1" applyBorder="1" applyAlignment="1">
      <alignment horizontal="right"/>
    </xf>
    <xf numFmtId="0" fontId="14" fillId="0" borderId="0" xfId="0" applyFont="1" applyFill="1" applyBorder="1"/>
    <xf numFmtId="0" fontId="13" fillId="0" borderId="0" xfId="0" applyFont="1" applyFill="1" applyBorder="1"/>
    <xf numFmtId="0" fontId="1" fillId="0" borderId="0" xfId="0" applyFont="1" applyAlignment="1"/>
    <xf numFmtId="0" fontId="2" fillId="0" borderId="28" xfId="0" applyFont="1" applyBorder="1"/>
    <xf numFmtId="4" fontId="2" fillId="0" borderId="29" xfId="0" applyNumberFormat="1" applyFont="1" applyBorder="1"/>
    <xf numFmtId="0" fontId="2" fillId="0" borderId="32" xfId="0" applyFont="1" applyBorder="1"/>
    <xf numFmtId="4" fontId="2" fillId="0" borderId="35" xfId="0" applyNumberFormat="1" applyFont="1" applyBorder="1"/>
    <xf numFmtId="0" fontId="2" fillId="0" borderId="57" xfId="0" applyFont="1" applyBorder="1"/>
    <xf numFmtId="4" fontId="2" fillId="0" borderId="58" xfId="0" applyNumberFormat="1" applyFont="1" applyBorder="1"/>
    <xf numFmtId="0" fontId="1" fillId="0" borderId="17" xfId="0" applyFont="1" applyBorder="1" applyAlignment="1"/>
    <xf numFmtId="4" fontId="1" fillId="0" borderId="45" xfId="0" applyNumberFormat="1" applyFont="1" applyBorder="1"/>
    <xf numFmtId="0" fontId="1" fillId="0" borderId="55"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5" xfId="2" applyFont="1" applyFill="1" applyBorder="1" applyAlignment="1">
      <alignment horizontal="center" vertical="center" wrapText="1"/>
    </xf>
    <xf numFmtId="0" fontId="1" fillId="0" borderId="0" xfId="0" applyFont="1" applyFill="1" applyBorder="1" applyAlignment="1">
      <alignment horizontal="right"/>
    </xf>
    <xf numFmtId="0" fontId="1" fillId="0" borderId="0" xfId="0" applyFont="1" applyFill="1" applyBorder="1"/>
    <xf numFmtId="43" fontId="1" fillId="0" borderId="0" xfId="0" applyNumberFormat="1" applyFont="1" applyFill="1" applyBorder="1"/>
    <xf numFmtId="43" fontId="2" fillId="0" borderId="0" xfId="0" applyNumberFormat="1" applyFont="1" applyFill="1" applyBorder="1"/>
    <xf numFmtId="0" fontId="3" fillId="0" borderId="0" xfId="0" applyFont="1" applyFill="1" applyBorder="1"/>
    <xf numFmtId="0" fontId="2" fillId="0" borderId="0" xfId="0" applyFont="1" applyFill="1" applyBorder="1" applyAlignment="1">
      <alignment horizontal="right"/>
    </xf>
    <xf numFmtId="0" fontId="11" fillId="0" borderId="0" xfId="0" applyFont="1" applyFill="1" applyBorder="1"/>
    <xf numFmtId="43" fontId="12" fillId="0" borderId="0" xfId="0" applyNumberFormat="1" applyFont="1" applyFill="1"/>
    <xf numFmtId="0" fontId="7" fillId="0" borderId="0" xfId="0" applyFont="1" applyFill="1" applyBorder="1"/>
    <xf numFmtId="0" fontId="2" fillId="0" borderId="55" xfId="0" applyFont="1" applyFill="1" applyBorder="1"/>
    <xf numFmtId="0" fontId="2" fillId="0" borderId="55" xfId="0" applyFont="1" applyFill="1" applyBorder="1" applyAlignment="1">
      <alignment horizontal="right"/>
    </xf>
    <xf numFmtId="0" fontId="1" fillId="0" borderId="0" xfId="0" applyFont="1" applyFill="1"/>
    <xf numFmtId="0" fontId="13" fillId="0" borderId="0" xfId="0" applyFont="1" applyFill="1"/>
    <xf numFmtId="0" fontId="13" fillId="0" borderId="0" xfId="0" applyFont="1" applyFill="1" applyBorder="1" applyAlignment="1">
      <alignment wrapText="1"/>
    </xf>
    <xf numFmtId="0" fontId="1" fillId="0" borderId="0" xfId="0" applyFont="1" applyFill="1" applyBorder="1" applyAlignment="1">
      <alignment horizontal="center"/>
    </xf>
    <xf numFmtId="49" fontId="1" fillId="0" borderId="0" xfId="0" applyNumberFormat="1" applyFont="1" applyFill="1" applyBorder="1"/>
    <xf numFmtId="49" fontId="2" fillId="0" borderId="0" xfId="0" applyNumberFormat="1" applyFont="1" applyFill="1"/>
    <xf numFmtId="0" fontId="2" fillId="0" borderId="0" xfId="0" applyFont="1" applyFill="1" applyBorder="1" applyAlignment="1">
      <alignment horizontal="center"/>
    </xf>
    <xf numFmtId="0" fontId="2" fillId="0" borderId="0" xfId="0" applyFont="1" applyFill="1" applyAlignment="1">
      <alignment horizontal="right"/>
    </xf>
    <xf numFmtId="0" fontId="15" fillId="0" borderId="0" xfId="0" applyFont="1" applyFill="1" applyBorder="1" applyAlignment="1">
      <alignment horizontal="right"/>
    </xf>
    <xf numFmtId="0" fontId="16" fillId="0" borderId="0" xfId="0" applyFont="1" applyFill="1" applyBorder="1"/>
    <xf numFmtId="0" fontId="7" fillId="0" borderId="0" xfId="0" applyFont="1" applyFill="1" applyBorder="1" applyAlignment="1">
      <alignment horizontal="right"/>
    </xf>
    <xf numFmtId="0" fontId="1" fillId="0" borderId="56" xfId="0" applyFont="1" applyFill="1" applyBorder="1" applyAlignment="1">
      <alignment horizontal="center"/>
    </xf>
    <xf numFmtId="0" fontId="1" fillId="0" borderId="55" xfId="0" applyFont="1" applyFill="1" applyBorder="1"/>
    <xf numFmtId="0" fontId="1" fillId="0" borderId="55" xfId="0" applyFont="1" applyFill="1" applyBorder="1" applyAlignment="1">
      <alignment horizontal="right"/>
    </xf>
    <xf numFmtId="43" fontId="1" fillId="0" borderId="56" xfId="0" applyNumberFormat="1" applyFont="1" applyFill="1" applyBorder="1"/>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velyn/Documents/2020/PRESUPUESTO%202020/ELABORACION%20DE%20PRESUPUESTO%202020/PRESUPUESTO%20INICIAL%20INTA%202020%20(BACK%20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O DE INGRESOS"/>
      <sheetName val="COMPARATIVO DE INGRESOS"/>
      <sheetName val="INGRESOS"/>
      <sheetName val="RESUMEN DE INGRESOS"/>
      <sheetName val="PRESUPUESTO DE INGRESOS"/>
      <sheetName val="JUSTIFICACION DE INGRESOS"/>
      <sheetName val="Estad. Aplic. Fondos (TOTAL)"/>
      <sheetName val="Est. Aplic. Fondos (Programa)"/>
      <sheetName val="Superavit Libre y Específico"/>
      <sheetName val="RES. GAST.  POR PORG. Y SUBPROG"/>
      <sheetName val="RESUMEN DE GASTO SOLICITADO"/>
      <sheetName val="RESUM. GASTO SOLICIIT. SUBPART "/>
      <sheetName val="JUSTIFICACION DE GASTO"/>
      <sheetName val="CLASIFICACION ECONÓMICA"/>
      <sheetName val="DISTRIBUCIÓN DEL PRESUPUESTO"/>
      <sheetName val="RESUMEN DE GASTO"/>
      <sheetName val="DIETAS JD"/>
      <sheetName val="EVOLUCION DEL GASTO"/>
      <sheetName val="OBJETO DE GASTO"/>
      <sheetName val="GASTOS GENERALES"/>
      <sheetName val="DIRECCIÓN EJECUTIVA"/>
      <sheetName val="DIRECC. ADMINISTRAC FINANCIERA "/>
      <sheetName val="AUDITORIA INTERNA"/>
      <sheetName val="GESTIÓN DE PROYECTOS"/>
      <sheetName val="DIREC. INV. DES. TEC."/>
      <sheetName val="SERVICIOS TECNICOS"/>
      <sheetName val="INVESTIGAC. E INNOVAC."/>
      <sheetName val="ESTACIONES EXPERIMENTALES"/>
      <sheetName val="TRANSFERENCIA"/>
      <sheetName val="COORDINADORES REGIONALES"/>
      <sheetName val="DETALLE LIMITE GASTO DISPONIBL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ow r="15">
          <cell r="C15">
            <v>2200</v>
          </cell>
          <cell r="D15">
            <v>208325</v>
          </cell>
          <cell r="E15">
            <v>29361.53</v>
          </cell>
        </row>
        <row r="24">
          <cell r="C24">
            <v>185081.46799999999</v>
          </cell>
          <cell r="D24">
            <v>409352</v>
          </cell>
          <cell r="H24">
            <v>6250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3"/>
  <sheetViews>
    <sheetView tabSelected="1" workbookViewId="0">
      <selection activeCell="G41" sqref="G41"/>
    </sheetView>
  </sheetViews>
  <sheetFormatPr baseColWidth="10" defaultRowHeight="12.75" x14ac:dyDescent="0.2"/>
  <cols>
    <col min="1" max="1" width="18.7109375" customWidth="1"/>
    <col min="2" max="2" width="50.28515625" customWidth="1"/>
    <col min="3" max="3" width="18.85546875" customWidth="1"/>
    <col min="5" max="5" width="14.140625" bestFit="1" customWidth="1"/>
    <col min="6" max="6" width="29.7109375" bestFit="1" customWidth="1"/>
    <col min="7" max="7" width="14.140625" bestFit="1" customWidth="1"/>
  </cols>
  <sheetData>
    <row r="2" spans="1:12" x14ac:dyDescent="0.2">
      <c r="A2" s="1" t="s">
        <v>0</v>
      </c>
      <c r="B2" s="1"/>
      <c r="C2" s="1"/>
      <c r="D2" s="2"/>
      <c r="E2" s="2"/>
      <c r="F2" s="2"/>
      <c r="G2" s="2"/>
      <c r="H2" s="2"/>
      <c r="I2" s="2"/>
      <c r="J2" s="2"/>
      <c r="K2" s="2"/>
      <c r="L2" s="2"/>
    </row>
    <row r="3" spans="1:12" x14ac:dyDescent="0.2">
      <c r="A3" s="3"/>
      <c r="B3" s="3"/>
      <c r="C3" s="3"/>
      <c r="D3" s="2"/>
      <c r="E3" s="2"/>
      <c r="F3" s="2"/>
      <c r="G3" s="2"/>
      <c r="H3" s="2"/>
      <c r="I3" s="2"/>
      <c r="J3" s="2"/>
      <c r="K3" s="2"/>
      <c r="L3" s="2"/>
    </row>
    <row r="4" spans="1:12" x14ac:dyDescent="0.2">
      <c r="A4" s="1" t="s">
        <v>1</v>
      </c>
      <c r="B4" s="1"/>
      <c r="C4" s="1"/>
      <c r="D4" s="2"/>
      <c r="E4" s="2"/>
      <c r="F4" s="2"/>
      <c r="G4" s="2"/>
      <c r="H4" s="2"/>
      <c r="I4" s="2"/>
      <c r="J4" s="2"/>
      <c r="K4" s="2"/>
      <c r="L4" s="2"/>
    </row>
    <row r="5" spans="1:12" x14ac:dyDescent="0.2">
      <c r="A5" s="1" t="s">
        <v>2</v>
      </c>
      <c r="B5" s="1"/>
      <c r="C5" s="1"/>
      <c r="D5" s="2"/>
      <c r="E5" s="2"/>
      <c r="F5" s="2"/>
      <c r="G5" s="2"/>
      <c r="H5" s="2"/>
      <c r="I5" s="2"/>
      <c r="J5" s="2"/>
      <c r="K5" s="2"/>
      <c r="L5" s="2"/>
    </row>
    <row r="6" spans="1:12" x14ac:dyDescent="0.2">
      <c r="A6" s="1" t="s">
        <v>3</v>
      </c>
      <c r="B6" s="1"/>
      <c r="C6" s="1"/>
      <c r="D6" s="2"/>
      <c r="E6" s="2"/>
      <c r="F6" s="2"/>
      <c r="G6" s="2"/>
      <c r="H6" s="2"/>
      <c r="I6" s="2"/>
      <c r="J6" s="2"/>
      <c r="K6" s="2"/>
      <c r="L6" s="2"/>
    </row>
    <row r="7" spans="1:12" ht="13.5" thickBot="1" x14ac:dyDescent="0.25">
      <c r="A7" s="2"/>
      <c r="B7" s="2"/>
      <c r="C7" s="2"/>
      <c r="D7" s="2"/>
      <c r="E7" s="2"/>
      <c r="F7" s="2"/>
      <c r="G7" s="2"/>
      <c r="H7" s="2"/>
      <c r="I7" s="2"/>
      <c r="J7" s="2"/>
      <c r="K7" s="2"/>
      <c r="L7" s="2"/>
    </row>
    <row r="8" spans="1:12" ht="30" customHeight="1" x14ac:dyDescent="0.2">
      <c r="A8" s="4" t="s">
        <v>4</v>
      </c>
      <c r="B8" s="5" t="s">
        <v>5</v>
      </c>
      <c r="C8" s="6" t="s">
        <v>6</v>
      </c>
      <c r="D8" s="2"/>
      <c r="E8" s="2"/>
      <c r="F8" s="2"/>
      <c r="G8" s="2"/>
      <c r="H8" s="2"/>
      <c r="I8" s="2"/>
      <c r="J8" s="2"/>
      <c r="K8" s="2"/>
      <c r="L8" s="2"/>
    </row>
    <row r="9" spans="1:12" x14ac:dyDescent="0.2">
      <c r="A9" s="7" t="s">
        <v>7</v>
      </c>
      <c r="B9" s="8" t="s">
        <v>8</v>
      </c>
      <c r="C9" s="9">
        <f>C11+C15+C31</f>
        <v>753220</v>
      </c>
      <c r="D9" s="2"/>
      <c r="E9" s="2"/>
      <c r="F9" s="2"/>
      <c r="G9" s="2"/>
      <c r="H9" s="2"/>
      <c r="I9" s="2"/>
      <c r="J9" s="2"/>
      <c r="K9" s="2"/>
      <c r="L9" s="2"/>
    </row>
    <row r="10" spans="1:12" x14ac:dyDescent="0.2">
      <c r="A10" s="10"/>
      <c r="B10" s="11"/>
      <c r="C10" s="12"/>
      <c r="D10" s="2"/>
      <c r="E10" s="2"/>
      <c r="F10" s="2"/>
      <c r="G10" s="2"/>
      <c r="H10" s="2"/>
      <c r="I10" s="2"/>
      <c r="J10" s="2"/>
      <c r="K10" s="2"/>
      <c r="L10" s="2"/>
    </row>
    <row r="11" spans="1:12" hidden="1" x14ac:dyDescent="0.2">
      <c r="A11" s="13" t="s">
        <v>9</v>
      </c>
      <c r="B11" s="14" t="s">
        <v>10</v>
      </c>
      <c r="C11" s="15">
        <f>C12</f>
        <v>0</v>
      </c>
      <c r="D11" s="2"/>
      <c r="E11" s="2"/>
      <c r="F11" s="2"/>
      <c r="G11" s="2"/>
      <c r="H11" s="2"/>
      <c r="I11" s="2"/>
      <c r="J11" s="2"/>
      <c r="K11" s="2"/>
      <c r="L11" s="2"/>
    </row>
    <row r="12" spans="1:12" ht="22.5" hidden="1" x14ac:dyDescent="0.2">
      <c r="A12" s="16" t="s">
        <v>11</v>
      </c>
      <c r="B12" s="17" t="s">
        <v>12</v>
      </c>
      <c r="C12" s="9">
        <f>C13</f>
        <v>0</v>
      </c>
      <c r="D12" s="2"/>
      <c r="E12" s="2"/>
      <c r="F12" s="2"/>
      <c r="G12" s="18"/>
      <c r="H12" s="2"/>
      <c r="I12" s="2"/>
      <c r="J12" s="2"/>
      <c r="K12" s="2"/>
      <c r="L12" s="2"/>
    </row>
    <row r="13" spans="1:12" hidden="1" x14ac:dyDescent="0.2">
      <c r="A13" s="19" t="s">
        <v>13</v>
      </c>
      <c r="B13" s="20" t="s">
        <v>14</v>
      </c>
      <c r="C13" s="21">
        <f>C14</f>
        <v>0</v>
      </c>
      <c r="D13" s="2"/>
      <c r="E13" s="2"/>
      <c r="F13" s="2"/>
      <c r="G13" s="2"/>
      <c r="H13" s="2"/>
      <c r="I13" s="2"/>
      <c r="J13" s="2"/>
      <c r="K13" s="2"/>
      <c r="L13" s="2"/>
    </row>
    <row r="14" spans="1:12" hidden="1" x14ac:dyDescent="0.2">
      <c r="A14" s="22" t="s">
        <v>15</v>
      </c>
      <c r="B14" s="23" t="s">
        <v>16</v>
      </c>
      <c r="C14" s="24"/>
      <c r="D14" s="2"/>
      <c r="E14" s="2"/>
      <c r="F14" s="2"/>
      <c r="G14" s="2"/>
      <c r="H14" s="2"/>
      <c r="I14" s="2"/>
      <c r="J14" s="2"/>
      <c r="K14" s="2"/>
      <c r="L14" s="2"/>
    </row>
    <row r="15" spans="1:12" x14ac:dyDescent="0.2">
      <c r="A15" s="13" t="s">
        <v>17</v>
      </c>
      <c r="B15" s="14" t="s">
        <v>18</v>
      </c>
      <c r="C15" s="25">
        <f>C16+C26</f>
        <v>276060</v>
      </c>
      <c r="D15" s="2"/>
      <c r="E15" s="2"/>
      <c r="F15" s="2"/>
      <c r="G15" s="2"/>
      <c r="H15" s="2"/>
      <c r="I15" s="2"/>
      <c r="J15" s="2"/>
      <c r="K15" s="2"/>
      <c r="L15" s="2"/>
    </row>
    <row r="16" spans="1:12" x14ac:dyDescent="0.2">
      <c r="A16" s="19" t="s">
        <v>19</v>
      </c>
      <c r="B16" s="20" t="s">
        <v>20</v>
      </c>
      <c r="C16" s="21">
        <f>C17+C19</f>
        <v>276060</v>
      </c>
      <c r="D16" s="2"/>
      <c r="E16" s="2"/>
      <c r="F16" s="2"/>
      <c r="G16" s="2"/>
      <c r="H16" s="2"/>
      <c r="I16" s="2"/>
      <c r="J16" s="2"/>
      <c r="K16" s="2"/>
      <c r="L16" s="2"/>
    </row>
    <row r="17" spans="1:12" x14ac:dyDescent="0.2">
      <c r="A17" s="19" t="s">
        <v>21</v>
      </c>
      <c r="B17" s="20" t="s">
        <v>22</v>
      </c>
      <c r="C17" s="21">
        <f>C18</f>
        <v>183060</v>
      </c>
      <c r="D17" s="2"/>
      <c r="E17" s="2"/>
      <c r="F17" s="2"/>
      <c r="G17" s="2"/>
      <c r="H17" s="2"/>
      <c r="I17" s="2"/>
      <c r="J17" s="2"/>
      <c r="K17" s="2"/>
      <c r="L17" s="2"/>
    </row>
    <row r="18" spans="1:12" x14ac:dyDescent="0.2">
      <c r="A18" s="26" t="s">
        <v>23</v>
      </c>
      <c r="B18" s="23" t="s">
        <v>24</v>
      </c>
      <c r="C18" s="24">
        <v>183060</v>
      </c>
      <c r="D18" s="2"/>
      <c r="E18" s="2"/>
      <c r="F18" s="2"/>
      <c r="G18" s="2"/>
      <c r="H18" s="2"/>
      <c r="I18" s="2"/>
      <c r="J18" s="2"/>
      <c r="K18" s="2"/>
      <c r="L18" s="2"/>
    </row>
    <row r="19" spans="1:12" x14ac:dyDescent="0.2">
      <c r="A19" s="19" t="s">
        <v>25</v>
      </c>
      <c r="B19" s="27" t="s">
        <v>26</v>
      </c>
      <c r="C19" s="28">
        <f>C20+C22</f>
        <v>93000</v>
      </c>
      <c r="D19" s="2"/>
      <c r="E19" s="2"/>
      <c r="F19" s="2"/>
      <c r="G19" s="2"/>
      <c r="H19" s="2"/>
      <c r="I19" s="2"/>
      <c r="J19" s="2"/>
      <c r="K19" s="2"/>
      <c r="L19" s="2"/>
    </row>
    <row r="20" spans="1:12" hidden="1" x14ac:dyDescent="0.2">
      <c r="A20" s="19" t="s">
        <v>27</v>
      </c>
      <c r="B20" s="27" t="s">
        <v>28</v>
      </c>
      <c r="C20" s="28">
        <f>C21</f>
        <v>0</v>
      </c>
      <c r="D20" s="2"/>
      <c r="E20" s="2"/>
      <c r="F20" s="2"/>
      <c r="G20" s="2"/>
      <c r="H20" s="2"/>
      <c r="I20" s="2"/>
      <c r="J20" s="2"/>
      <c r="K20" s="2"/>
      <c r="L20" s="2"/>
    </row>
    <row r="21" spans="1:12" hidden="1" x14ac:dyDescent="0.2">
      <c r="A21" s="26" t="s">
        <v>29</v>
      </c>
      <c r="B21" s="23" t="s">
        <v>30</v>
      </c>
      <c r="C21" s="29"/>
      <c r="D21" s="2"/>
      <c r="E21" s="2"/>
      <c r="F21" s="2"/>
      <c r="G21" s="2"/>
      <c r="H21" s="2"/>
      <c r="I21" s="2"/>
      <c r="J21" s="2"/>
      <c r="K21" s="2"/>
      <c r="L21" s="2"/>
    </row>
    <row r="22" spans="1:12" x14ac:dyDescent="0.2">
      <c r="A22" s="19" t="s">
        <v>32</v>
      </c>
      <c r="B22" s="20" t="s">
        <v>33</v>
      </c>
      <c r="C22" s="28">
        <f>C23+C24+C25</f>
        <v>93000</v>
      </c>
      <c r="D22" s="2"/>
      <c r="E22" s="2"/>
      <c r="F22" s="2"/>
      <c r="G22" s="2"/>
      <c r="H22" s="2"/>
      <c r="I22" s="2"/>
      <c r="J22" s="2"/>
      <c r="K22" s="2"/>
      <c r="L22" s="2"/>
    </row>
    <row r="23" spans="1:12" s="32" customFormat="1" hidden="1" x14ac:dyDescent="0.2">
      <c r="A23" s="22" t="s">
        <v>34</v>
      </c>
      <c r="B23" s="30" t="s">
        <v>35</v>
      </c>
      <c r="C23" s="29"/>
      <c r="D23" s="31"/>
      <c r="E23" s="31"/>
      <c r="F23" s="31"/>
      <c r="G23" s="31"/>
      <c r="H23" s="31"/>
      <c r="I23" s="31"/>
      <c r="J23" s="31"/>
      <c r="K23" s="31"/>
      <c r="L23" s="31"/>
    </row>
    <row r="24" spans="1:12" x14ac:dyDescent="0.2">
      <c r="A24" s="26" t="s">
        <v>36</v>
      </c>
      <c r="B24" s="23" t="s">
        <v>37</v>
      </c>
      <c r="C24" s="29">
        <v>93000</v>
      </c>
      <c r="D24" s="2"/>
      <c r="E24" s="2"/>
      <c r="F24" s="2"/>
      <c r="G24" s="2"/>
      <c r="H24" s="2"/>
      <c r="I24" s="2"/>
      <c r="J24" s="2"/>
      <c r="K24" s="2"/>
      <c r="L24" s="2"/>
    </row>
    <row r="25" spans="1:12" hidden="1" x14ac:dyDescent="0.2">
      <c r="A25" s="26" t="s">
        <v>38</v>
      </c>
      <c r="B25" s="23" t="s">
        <v>39</v>
      </c>
      <c r="C25" s="29"/>
      <c r="D25" s="2"/>
      <c r="E25" s="2"/>
      <c r="F25" s="2"/>
      <c r="G25" s="2"/>
      <c r="H25" s="2"/>
      <c r="I25" s="2"/>
      <c r="J25" s="2"/>
      <c r="K25" s="2"/>
      <c r="L25" s="2"/>
    </row>
    <row r="26" spans="1:12" hidden="1" x14ac:dyDescent="0.2">
      <c r="A26" s="19" t="s">
        <v>40</v>
      </c>
      <c r="B26" s="20" t="s">
        <v>41</v>
      </c>
      <c r="C26" s="28">
        <f>C27</f>
        <v>0</v>
      </c>
      <c r="D26" s="2"/>
      <c r="E26" s="2"/>
      <c r="F26" s="2"/>
      <c r="G26" s="2"/>
      <c r="H26" s="2"/>
      <c r="I26" s="2"/>
      <c r="J26" s="2"/>
      <c r="K26" s="2"/>
      <c r="L26" s="2"/>
    </row>
    <row r="27" spans="1:12" hidden="1" x14ac:dyDescent="0.2">
      <c r="A27" s="19" t="s">
        <v>42</v>
      </c>
      <c r="B27" s="20" t="s">
        <v>43</v>
      </c>
      <c r="C27" s="28">
        <f>C28</f>
        <v>0</v>
      </c>
      <c r="D27" s="2"/>
      <c r="E27" s="2"/>
      <c r="F27" s="2"/>
      <c r="G27" s="2"/>
      <c r="H27" s="2"/>
      <c r="I27" s="2"/>
      <c r="J27" s="2"/>
      <c r="K27" s="2"/>
      <c r="L27" s="2"/>
    </row>
    <row r="28" spans="1:12" hidden="1" x14ac:dyDescent="0.2">
      <c r="A28" s="19" t="s">
        <v>44</v>
      </c>
      <c r="B28" s="20" t="s">
        <v>45</v>
      </c>
      <c r="C28" s="28">
        <f>C29+C30</f>
        <v>0</v>
      </c>
      <c r="D28" s="2"/>
      <c r="E28" s="2"/>
      <c r="F28" s="2"/>
      <c r="G28" s="2"/>
      <c r="H28" s="2"/>
      <c r="I28" s="2"/>
      <c r="J28" s="2"/>
      <c r="K28" s="2"/>
      <c r="L28" s="2"/>
    </row>
    <row r="29" spans="1:12" ht="22.5" hidden="1" x14ac:dyDescent="0.2">
      <c r="A29" s="33" t="s">
        <v>46</v>
      </c>
      <c r="B29" s="34" t="s">
        <v>47</v>
      </c>
      <c r="C29" s="29"/>
      <c r="D29" s="2"/>
      <c r="E29" s="2"/>
      <c r="F29" s="2"/>
      <c r="G29" s="2"/>
      <c r="H29" s="2"/>
      <c r="I29" s="2"/>
      <c r="J29" s="2"/>
      <c r="K29" s="2"/>
      <c r="L29" s="2"/>
    </row>
    <row r="30" spans="1:12" hidden="1" x14ac:dyDescent="0.2">
      <c r="A30" s="33" t="s">
        <v>48</v>
      </c>
      <c r="B30" s="34" t="s">
        <v>49</v>
      </c>
      <c r="C30" s="29"/>
      <c r="D30" s="2"/>
      <c r="E30" s="2"/>
      <c r="F30" s="2"/>
      <c r="G30" s="2"/>
      <c r="H30" s="2"/>
      <c r="I30" s="2"/>
      <c r="J30" s="2"/>
      <c r="K30" s="2"/>
      <c r="L30" s="2"/>
    </row>
    <row r="31" spans="1:12" x14ac:dyDescent="0.2">
      <c r="A31" s="13" t="s">
        <v>50</v>
      </c>
      <c r="B31" s="35" t="s">
        <v>51</v>
      </c>
      <c r="C31" s="36">
        <f>C32</f>
        <v>477160</v>
      </c>
      <c r="D31" s="2"/>
      <c r="E31" s="2"/>
      <c r="F31" s="2"/>
      <c r="G31" s="2"/>
      <c r="H31" s="2"/>
      <c r="I31" s="2"/>
      <c r="J31" s="2"/>
      <c r="K31" s="2"/>
      <c r="L31" s="2"/>
    </row>
    <row r="32" spans="1:12" x14ac:dyDescent="0.2">
      <c r="A32" s="37" t="s">
        <v>52</v>
      </c>
      <c r="B32" s="17" t="s">
        <v>53</v>
      </c>
      <c r="C32" s="28">
        <f>C33+C36+C38</f>
        <v>477160</v>
      </c>
      <c r="D32" s="2"/>
      <c r="E32" s="2"/>
      <c r="F32" s="2"/>
      <c r="G32" s="2"/>
      <c r="H32" s="2"/>
      <c r="I32" s="2"/>
      <c r="J32" s="2"/>
      <c r="K32" s="2"/>
      <c r="L32" s="2"/>
    </row>
    <row r="33" spans="1:12" x14ac:dyDescent="0.2">
      <c r="A33" s="38" t="s">
        <v>54</v>
      </c>
      <c r="B33" s="34" t="s">
        <v>55</v>
      </c>
      <c r="C33" s="39">
        <f>C34+C35</f>
        <v>443160</v>
      </c>
      <c r="D33" s="2"/>
      <c r="E33" s="2"/>
      <c r="F33" s="2"/>
      <c r="G33" s="2"/>
      <c r="H33" s="2"/>
      <c r="I33" s="2"/>
      <c r="J33" s="2"/>
      <c r="K33" s="2"/>
      <c r="L33" s="2"/>
    </row>
    <row r="34" spans="1:12" x14ac:dyDescent="0.2">
      <c r="A34" s="38"/>
      <c r="B34" s="34" t="s">
        <v>56</v>
      </c>
      <c r="C34" s="39">
        <f>383160</f>
        <v>383160</v>
      </c>
      <c r="D34" s="2"/>
      <c r="E34" s="2"/>
      <c r="F34" s="2"/>
      <c r="G34" s="2"/>
      <c r="H34" s="2"/>
      <c r="I34" s="2"/>
      <c r="J34" s="2"/>
      <c r="K34" s="2"/>
      <c r="L34" s="2"/>
    </row>
    <row r="35" spans="1:12" ht="12.75" customHeight="1" x14ac:dyDescent="0.2">
      <c r="A35" s="26"/>
      <c r="B35" s="34" t="s">
        <v>57</v>
      </c>
      <c r="C35" s="39">
        <v>60000</v>
      </c>
      <c r="D35" s="2"/>
      <c r="E35" s="2"/>
      <c r="F35" s="2"/>
      <c r="G35" s="2"/>
      <c r="H35" s="2"/>
      <c r="I35" s="2"/>
      <c r="J35" s="2"/>
      <c r="K35" s="2"/>
      <c r="L35" s="2"/>
    </row>
    <row r="36" spans="1:12" hidden="1" x14ac:dyDescent="0.2">
      <c r="A36" s="40" t="s">
        <v>58</v>
      </c>
      <c r="B36" s="41" t="s">
        <v>59</v>
      </c>
      <c r="C36" s="39">
        <f>C37</f>
        <v>0</v>
      </c>
      <c r="D36" s="2"/>
      <c r="E36" s="2"/>
      <c r="F36" s="2"/>
      <c r="G36" s="2"/>
      <c r="H36" s="2"/>
      <c r="I36" s="2"/>
      <c r="J36" s="2"/>
      <c r="K36" s="2"/>
      <c r="L36" s="2"/>
    </row>
    <row r="37" spans="1:12" hidden="1" x14ac:dyDescent="0.2">
      <c r="A37" s="40"/>
      <c r="B37" s="42" t="s">
        <v>60</v>
      </c>
      <c r="C37" s="39"/>
      <c r="D37" s="2"/>
      <c r="E37" s="2"/>
      <c r="F37" s="2"/>
      <c r="G37" s="2"/>
      <c r="H37" s="2"/>
      <c r="I37" s="2"/>
      <c r="J37" s="2"/>
      <c r="K37" s="2"/>
      <c r="L37" s="2"/>
    </row>
    <row r="38" spans="1:12" ht="22.5" x14ac:dyDescent="0.2">
      <c r="A38" s="43" t="s">
        <v>61</v>
      </c>
      <c r="B38" s="34" t="s">
        <v>62</v>
      </c>
      <c r="C38" s="39">
        <f>C39+C40+C41</f>
        <v>34000</v>
      </c>
      <c r="D38" s="2"/>
      <c r="E38" s="2"/>
      <c r="F38" s="2"/>
      <c r="G38" s="2"/>
      <c r="H38" s="2"/>
      <c r="I38" s="2"/>
      <c r="J38" s="2"/>
      <c r="K38" s="2"/>
      <c r="L38" s="2"/>
    </row>
    <row r="39" spans="1:12" x14ac:dyDescent="0.2">
      <c r="A39" s="43"/>
      <c r="B39" s="34" t="s">
        <v>63</v>
      </c>
      <c r="C39" s="39">
        <v>24000</v>
      </c>
      <c r="D39" s="2"/>
      <c r="E39" s="2"/>
      <c r="F39" s="2"/>
      <c r="G39" s="2"/>
      <c r="H39" s="2"/>
      <c r="I39" s="2"/>
      <c r="J39" s="2"/>
      <c r="K39" s="2"/>
      <c r="L39" s="2"/>
    </row>
    <row r="40" spans="1:12" x14ac:dyDescent="0.2">
      <c r="A40" s="43"/>
      <c r="B40" s="34" t="s">
        <v>64</v>
      </c>
      <c r="C40" s="39">
        <v>10000</v>
      </c>
      <c r="D40" s="2"/>
      <c r="E40" s="2"/>
      <c r="F40" s="2"/>
      <c r="G40" s="2"/>
      <c r="H40" s="2"/>
      <c r="I40" s="2"/>
      <c r="J40" s="2"/>
      <c r="K40" s="2"/>
      <c r="L40" s="2"/>
    </row>
    <row r="41" spans="1:12" x14ac:dyDescent="0.2">
      <c r="A41" s="43"/>
      <c r="B41" s="34" t="s">
        <v>65</v>
      </c>
      <c r="C41" s="39"/>
      <c r="D41" s="2"/>
      <c r="E41" s="2"/>
      <c r="F41" s="2"/>
      <c r="G41" s="2"/>
      <c r="H41" s="2"/>
      <c r="I41" s="2"/>
      <c r="J41" s="2"/>
      <c r="K41" s="2"/>
      <c r="L41" s="2"/>
    </row>
    <row r="42" spans="1:12" x14ac:dyDescent="0.2">
      <c r="A42" s="38"/>
      <c r="B42" s="34"/>
      <c r="C42" s="39"/>
      <c r="D42" s="2"/>
      <c r="E42" s="2"/>
      <c r="F42" s="2"/>
      <c r="G42" s="2"/>
      <c r="H42" s="2"/>
      <c r="I42" s="2"/>
      <c r="J42" s="2"/>
      <c r="K42" s="2"/>
      <c r="L42" s="2"/>
    </row>
    <row r="43" spans="1:12" x14ac:dyDescent="0.2">
      <c r="A43" s="7" t="s">
        <v>66</v>
      </c>
      <c r="B43" s="8" t="s">
        <v>67</v>
      </c>
      <c r="C43" s="9">
        <f>C45</f>
        <v>353480.76</v>
      </c>
      <c r="D43" s="2"/>
      <c r="E43" s="2"/>
      <c r="F43" s="2"/>
      <c r="G43" s="2"/>
      <c r="H43" s="2"/>
      <c r="I43" s="2"/>
      <c r="J43" s="2"/>
      <c r="K43" s="2"/>
      <c r="L43" s="2"/>
    </row>
    <row r="44" spans="1:12" x14ac:dyDescent="0.2">
      <c r="A44" s="38"/>
      <c r="B44" s="34"/>
      <c r="C44" s="39"/>
      <c r="D44" s="2"/>
      <c r="E44" s="2"/>
      <c r="F44" s="2"/>
      <c r="G44" s="2"/>
      <c r="H44" s="2"/>
      <c r="I44" s="2"/>
      <c r="J44" s="2"/>
      <c r="K44" s="2"/>
      <c r="L44" s="2"/>
    </row>
    <row r="45" spans="1:12" x14ac:dyDescent="0.2">
      <c r="A45" s="7" t="s">
        <v>68</v>
      </c>
      <c r="B45" s="44" t="s">
        <v>69</v>
      </c>
      <c r="C45" s="36">
        <f>C46+C48</f>
        <v>353480.76</v>
      </c>
      <c r="D45" s="2"/>
      <c r="E45" s="2"/>
      <c r="F45" s="2"/>
      <c r="G45" s="2"/>
      <c r="H45" s="2"/>
      <c r="I45" s="2"/>
      <c r="J45" s="2"/>
      <c r="K45" s="2"/>
      <c r="L45" s="2"/>
    </row>
    <row r="46" spans="1:12" x14ac:dyDescent="0.2">
      <c r="A46" s="7" t="s">
        <v>70</v>
      </c>
      <c r="B46" s="17" t="s">
        <v>71</v>
      </c>
      <c r="C46" s="28">
        <f>C47</f>
        <v>353480.76</v>
      </c>
      <c r="D46" s="2"/>
      <c r="E46" s="2"/>
      <c r="F46" s="2"/>
      <c r="G46" s="2"/>
      <c r="H46" s="2"/>
      <c r="I46" s="2"/>
      <c r="J46" s="2"/>
      <c r="K46" s="2"/>
      <c r="L46" s="2"/>
    </row>
    <row r="47" spans="1:12" x14ac:dyDescent="0.2">
      <c r="A47" s="38"/>
      <c r="B47" s="34" t="s">
        <v>72</v>
      </c>
      <c r="C47" s="39">
        <v>353480.76</v>
      </c>
      <c r="D47" s="2"/>
      <c r="E47" s="2"/>
      <c r="F47" s="2"/>
      <c r="G47" s="2"/>
      <c r="H47" s="2"/>
      <c r="I47" s="2"/>
      <c r="J47" s="2"/>
      <c r="K47" s="2"/>
      <c r="L47" s="2"/>
    </row>
    <row r="48" spans="1:12" hidden="1" x14ac:dyDescent="0.2">
      <c r="A48" s="7" t="s">
        <v>73</v>
      </c>
      <c r="B48" s="17" t="s">
        <v>74</v>
      </c>
      <c r="C48" s="28">
        <f>C49+C50</f>
        <v>0</v>
      </c>
      <c r="D48" s="2"/>
      <c r="E48" s="2"/>
      <c r="F48" s="2"/>
      <c r="G48" s="2"/>
      <c r="H48" s="2"/>
      <c r="I48" s="2"/>
      <c r="J48" s="2"/>
      <c r="K48" s="2"/>
      <c r="L48" s="2"/>
    </row>
    <row r="49" spans="1:12" hidden="1" x14ac:dyDescent="0.2">
      <c r="A49" s="38"/>
      <c r="B49" s="34" t="s">
        <v>75</v>
      </c>
      <c r="C49" s="39"/>
      <c r="D49" s="2"/>
      <c r="E49" s="2"/>
      <c r="F49" s="2"/>
      <c r="G49" s="2"/>
      <c r="H49" s="2"/>
      <c r="I49" s="2"/>
      <c r="J49" s="2"/>
      <c r="K49" s="2"/>
      <c r="L49" s="2"/>
    </row>
    <row r="50" spans="1:12" hidden="1" x14ac:dyDescent="0.2">
      <c r="A50" s="26"/>
      <c r="B50" s="34" t="s">
        <v>76</v>
      </c>
      <c r="C50" s="39"/>
      <c r="D50" s="2"/>
      <c r="E50" s="2"/>
      <c r="F50" s="2"/>
      <c r="G50" s="2"/>
      <c r="H50" s="2"/>
      <c r="I50" s="2"/>
      <c r="J50" s="2"/>
      <c r="K50" s="2"/>
      <c r="L50" s="2"/>
    </row>
    <row r="51" spans="1:12" x14ac:dyDescent="0.2">
      <c r="A51" s="45"/>
      <c r="B51" s="46"/>
      <c r="C51" s="47"/>
      <c r="D51" s="2"/>
      <c r="E51" s="2"/>
      <c r="F51" s="2"/>
      <c r="G51" s="2"/>
      <c r="H51" s="2"/>
      <c r="I51" s="2"/>
      <c r="J51" s="2"/>
      <c r="K51" s="2"/>
      <c r="L51" s="2"/>
    </row>
    <row r="52" spans="1:12" ht="13.5" thickBot="1" x14ac:dyDescent="0.25">
      <c r="A52" s="48" t="s">
        <v>77</v>
      </c>
      <c r="B52" s="49"/>
      <c r="C52" s="50">
        <f>C9+C45</f>
        <v>1106700.76</v>
      </c>
      <c r="D52" s="2"/>
      <c r="E52" s="2"/>
      <c r="F52" s="2"/>
      <c r="G52" s="2"/>
      <c r="H52" s="2"/>
      <c r="I52" s="2"/>
      <c r="J52" s="2"/>
      <c r="K52" s="2"/>
      <c r="L52" s="2"/>
    </row>
    <row r="53" spans="1:12" x14ac:dyDescent="0.2">
      <c r="A53" s="2"/>
      <c r="B53" s="2"/>
      <c r="C53" s="2"/>
      <c r="D53" s="2"/>
      <c r="E53" s="2"/>
      <c r="F53" s="2"/>
      <c r="G53" s="2"/>
      <c r="H53" s="2"/>
      <c r="I53" s="2"/>
      <c r="J53" s="2"/>
      <c r="K53" s="2"/>
      <c r="L53" s="2"/>
    </row>
    <row r="54" spans="1:12" x14ac:dyDescent="0.2">
      <c r="A54" s="2"/>
      <c r="E54" s="51"/>
      <c r="F54" s="2"/>
      <c r="G54" s="52"/>
    </row>
    <row r="55" spans="1:12" x14ac:dyDescent="0.2">
      <c r="A55" s="2"/>
      <c r="E55" s="52"/>
      <c r="F55" s="2"/>
      <c r="G55" s="18"/>
    </row>
    <row r="56" spans="1:12" x14ac:dyDescent="0.2">
      <c r="A56" s="2"/>
      <c r="F56" s="2"/>
      <c r="G56" s="53"/>
    </row>
    <row r="57" spans="1:12" x14ac:dyDescent="0.2">
      <c r="A57" s="54" t="s">
        <v>78</v>
      </c>
    </row>
    <row r="58" spans="1:12" x14ac:dyDescent="0.2">
      <c r="A58" s="54" t="s">
        <v>79</v>
      </c>
      <c r="F58" s="2"/>
      <c r="G58" s="52"/>
    </row>
    <row r="59" spans="1:12" x14ac:dyDescent="0.2">
      <c r="A59" s="2"/>
      <c r="F59" s="2"/>
      <c r="G59" s="53"/>
      <c r="H59" s="53"/>
    </row>
    <row r="60" spans="1:12" x14ac:dyDescent="0.2">
      <c r="A60" s="2"/>
      <c r="F60" s="2"/>
      <c r="G60" s="52"/>
      <c r="H60" s="55"/>
    </row>
    <row r="61" spans="1:12" x14ac:dyDescent="0.2">
      <c r="A61" s="2"/>
      <c r="G61" s="2"/>
    </row>
    <row r="62" spans="1:12" x14ac:dyDescent="0.2">
      <c r="A62" s="2" t="s">
        <v>80</v>
      </c>
      <c r="F62" s="2"/>
      <c r="G62" s="52"/>
    </row>
    <row r="63" spans="1:12" x14ac:dyDescent="0.2">
      <c r="A63" s="31" t="s">
        <v>81</v>
      </c>
      <c r="F63" s="2"/>
      <c r="G63" s="52"/>
    </row>
    <row r="64" spans="1:12" x14ac:dyDescent="0.2">
      <c r="A64" s="2"/>
      <c r="F64" s="2"/>
      <c r="G64" s="52"/>
    </row>
    <row r="65" spans="1:1" x14ac:dyDescent="0.2">
      <c r="A65" s="2"/>
    </row>
    <row r="66" spans="1:1" x14ac:dyDescent="0.2">
      <c r="A66" s="2"/>
    </row>
    <row r="67" spans="1:1" x14ac:dyDescent="0.2">
      <c r="A67" s="2" t="s">
        <v>82</v>
      </c>
    </row>
    <row r="68" spans="1:1" x14ac:dyDescent="0.2">
      <c r="A68" s="2" t="s">
        <v>83</v>
      </c>
    </row>
    <row r="72" spans="1:1" x14ac:dyDescent="0.2">
      <c r="A72" s="2" t="s">
        <v>82</v>
      </c>
    </row>
    <row r="73" spans="1:1" x14ac:dyDescent="0.2">
      <c r="A73" s="2" t="s">
        <v>84</v>
      </c>
    </row>
  </sheetData>
  <mergeCells count="4">
    <mergeCell ref="A2:C2"/>
    <mergeCell ref="A4:C4"/>
    <mergeCell ref="A5:C5"/>
    <mergeCell ref="A6:C6"/>
  </mergeCells>
  <printOptions horizontalCentered="1"/>
  <pageMargins left="0.39370078740157483" right="0.43307086614173229" top="0.47244094488188981" bottom="0.51181102362204722" header="0" footer="0"/>
  <pageSetup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7"/>
  <sheetViews>
    <sheetView topLeftCell="A10" workbookViewId="0">
      <selection activeCell="C33" sqref="C33"/>
    </sheetView>
  </sheetViews>
  <sheetFormatPr baseColWidth="10" defaultRowHeight="12.75" x14ac:dyDescent="0.2"/>
  <cols>
    <col min="1" max="1" width="18.140625" customWidth="1"/>
    <col min="2" max="2" width="38.42578125" bestFit="1" customWidth="1"/>
    <col min="3" max="3" width="46.7109375" customWidth="1"/>
    <col min="4" max="4" width="18" customWidth="1"/>
  </cols>
  <sheetData>
    <row r="2" spans="1:4" x14ac:dyDescent="0.2">
      <c r="A2" s="1" t="s">
        <v>0</v>
      </c>
      <c r="B2" s="1"/>
      <c r="C2" s="1"/>
      <c r="D2" s="1"/>
    </row>
    <row r="3" spans="1:4" x14ac:dyDescent="0.2">
      <c r="A3" s="3"/>
      <c r="B3" s="3"/>
      <c r="C3" s="3"/>
    </row>
    <row r="4" spans="1:4" x14ac:dyDescent="0.2">
      <c r="A4" s="1" t="s">
        <v>1</v>
      </c>
      <c r="B4" s="1"/>
      <c r="C4" s="1"/>
      <c r="D4" s="1"/>
    </row>
    <row r="5" spans="1:4" x14ac:dyDescent="0.2">
      <c r="A5" s="1" t="s">
        <v>85</v>
      </c>
      <c r="B5" s="1"/>
      <c r="C5" s="1"/>
      <c r="D5" s="1"/>
    </row>
    <row r="6" spans="1:4" x14ac:dyDescent="0.2">
      <c r="A6" s="1" t="s">
        <v>3</v>
      </c>
      <c r="B6" s="1"/>
      <c r="C6" s="1"/>
      <c r="D6" s="1"/>
    </row>
    <row r="7" spans="1:4" ht="13.5" thickBot="1" x14ac:dyDescent="0.25">
      <c r="A7" s="2"/>
      <c r="B7" s="2"/>
      <c r="C7" s="2"/>
    </row>
    <row r="8" spans="1:4" ht="33.75" x14ac:dyDescent="0.2">
      <c r="A8" s="4" t="s">
        <v>4</v>
      </c>
      <c r="B8" s="5" t="s">
        <v>5</v>
      </c>
      <c r="C8" s="56" t="s">
        <v>86</v>
      </c>
      <c r="D8" s="6" t="s">
        <v>6</v>
      </c>
    </row>
    <row r="9" spans="1:4" x14ac:dyDescent="0.2">
      <c r="A9" s="7" t="s">
        <v>7</v>
      </c>
      <c r="B9" s="8" t="s">
        <v>8</v>
      </c>
      <c r="C9" s="57"/>
      <c r="D9" s="21">
        <f>D11+D15+D31</f>
        <v>753220</v>
      </c>
    </row>
    <row r="10" spans="1:4" x14ac:dyDescent="0.2">
      <c r="A10" s="10"/>
      <c r="B10" s="11"/>
      <c r="C10" s="58"/>
      <c r="D10" s="12"/>
    </row>
    <row r="11" spans="1:4" ht="12.75" hidden="1" customHeight="1" x14ac:dyDescent="0.2">
      <c r="A11" s="13" t="s">
        <v>9</v>
      </c>
      <c r="B11" s="14" t="s">
        <v>10</v>
      </c>
      <c r="C11" s="59"/>
      <c r="D11" s="25">
        <f>D12</f>
        <v>0</v>
      </c>
    </row>
    <row r="12" spans="1:4" ht="22.5" hidden="1" x14ac:dyDescent="0.2">
      <c r="A12" s="16" t="s">
        <v>11</v>
      </c>
      <c r="B12" s="17" t="s">
        <v>12</v>
      </c>
      <c r="C12" s="59"/>
      <c r="D12" s="9">
        <f>D13</f>
        <v>0</v>
      </c>
    </row>
    <row r="13" spans="1:4" hidden="1" x14ac:dyDescent="0.2">
      <c r="A13" s="19" t="s">
        <v>13</v>
      </c>
      <c r="B13" s="20" t="s">
        <v>14</v>
      </c>
      <c r="C13" s="60"/>
      <c r="D13" s="21">
        <f>D14</f>
        <v>0</v>
      </c>
    </row>
    <row r="14" spans="1:4" hidden="1" x14ac:dyDescent="0.2">
      <c r="A14" s="61" t="s">
        <v>15</v>
      </c>
      <c r="B14" s="62" t="s">
        <v>16</v>
      </c>
      <c r="C14" s="63"/>
      <c r="D14" s="64">
        <f>INGRESOS!C14</f>
        <v>0</v>
      </c>
    </row>
    <row r="15" spans="1:4" x14ac:dyDescent="0.2">
      <c r="A15" s="13" t="s">
        <v>17</v>
      </c>
      <c r="B15" s="14" t="s">
        <v>18</v>
      </c>
      <c r="C15" s="65"/>
      <c r="D15" s="25">
        <f>D16+D26</f>
        <v>276060</v>
      </c>
    </row>
    <row r="16" spans="1:4" x14ac:dyDescent="0.2">
      <c r="A16" s="19" t="s">
        <v>19</v>
      </c>
      <c r="B16" s="20" t="s">
        <v>20</v>
      </c>
      <c r="C16" s="66"/>
      <c r="D16" s="21">
        <f>D17+D19</f>
        <v>276060</v>
      </c>
    </row>
    <row r="17" spans="1:4" x14ac:dyDescent="0.2">
      <c r="A17" s="19" t="s">
        <v>21</v>
      </c>
      <c r="B17" s="20" t="s">
        <v>22</v>
      </c>
      <c r="C17" s="42"/>
      <c r="D17" s="21">
        <f>D18</f>
        <v>183060</v>
      </c>
    </row>
    <row r="18" spans="1:4" ht="56.25" x14ac:dyDescent="0.2">
      <c r="A18" s="43" t="s">
        <v>23</v>
      </c>
      <c r="B18" s="62" t="s">
        <v>24</v>
      </c>
      <c r="C18" s="34" t="s">
        <v>87</v>
      </c>
      <c r="D18" s="64">
        <f>INGRESOS!C18</f>
        <v>183060</v>
      </c>
    </row>
    <row r="19" spans="1:4" x14ac:dyDescent="0.2">
      <c r="A19" s="19" t="s">
        <v>25</v>
      </c>
      <c r="B19" s="27" t="s">
        <v>26</v>
      </c>
      <c r="C19" s="67"/>
      <c r="D19" s="28">
        <f>D20+D22</f>
        <v>93000</v>
      </c>
    </row>
    <row r="20" spans="1:4" hidden="1" x14ac:dyDescent="0.2">
      <c r="A20" s="19" t="s">
        <v>27</v>
      </c>
      <c r="B20" s="27" t="s">
        <v>28</v>
      </c>
      <c r="C20" s="67"/>
      <c r="D20" s="28">
        <f>D21</f>
        <v>0</v>
      </c>
    </row>
    <row r="21" spans="1:4" ht="35.25" hidden="1" customHeight="1" x14ac:dyDescent="0.2">
      <c r="A21" s="43" t="s">
        <v>29</v>
      </c>
      <c r="B21" s="62" t="s">
        <v>30</v>
      </c>
      <c r="C21" s="34"/>
      <c r="D21" s="64">
        <f>INGRESOS!C21</f>
        <v>0</v>
      </c>
    </row>
    <row r="22" spans="1:4" x14ac:dyDescent="0.2">
      <c r="A22" s="19" t="s">
        <v>32</v>
      </c>
      <c r="B22" s="20" t="s">
        <v>33</v>
      </c>
      <c r="C22" s="67"/>
      <c r="D22" s="28">
        <f>D23+D24+D25</f>
        <v>93000</v>
      </c>
    </row>
    <row r="23" spans="1:4" s="32" customFormat="1" hidden="1" x14ac:dyDescent="0.2">
      <c r="A23" s="22" t="s">
        <v>34</v>
      </c>
      <c r="B23" s="30" t="s">
        <v>35</v>
      </c>
      <c r="C23" s="68"/>
      <c r="D23" s="39">
        <f>INGRESOS!C23</f>
        <v>0</v>
      </c>
    </row>
    <row r="24" spans="1:4" ht="82.5" customHeight="1" x14ac:dyDescent="0.2">
      <c r="A24" s="43" t="s">
        <v>36</v>
      </c>
      <c r="B24" s="62" t="s">
        <v>37</v>
      </c>
      <c r="C24" s="34" t="s">
        <v>88</v>
      </c>
      <c r="D24" s="64">
        <f>INGRESOS!C24</f>
        <v>93000</v>
      </c>
    </row>
    <row r="25" spans="1:4" hidden="1" x14ac:dyDescent="0.2">
      <c r="A25" s="38" t="s">
        <v>38</v>
      </c>
      <c r="B25" s="23" t="s">
        <v>39</v>
      </c>
      <c r="C25" s="23"/>
      <c r="D25" s="29">
        <f>INGRESOS!C25</f>
        <v>0</v>
      </c>
    </row>
    <row r="26" spans="1:4" hidden="1" x14ac:dyDescent="0.2">
      <c r="A26" s="37" t="s">
        <v>40</v>
      </c>
      <c r="B26" s="20" t="s">
        <v>41</v>
      </c>
      <c r="C26" s="23"/>
      <c r="D26" s="28">
        <f>D27</f>
        <v>0</v>
      </c>
    </row>
    <row r="27" spans="1:4" hidden="1" x14ac:dyDescent="0.2">
      <c r="A27" s="19" t="s">
        <v>42</v>
      </c>
      <c r="B27" s="20" t="s">
        <v>43</v>
      </c>
      <c r="C27" s="67"/>
      <c r="D27" s="28">
        <f>D28</f>
        <v>0</v>
      </c>
    </row>
    <row r="28" spans="1:4" hidden="1" x14ac:dyDescent="0.2">
      <c r="A28" s="19" t="s">
        <v>44</v>
      </c>
      <c r="B28" s="20" t="s">
        <v>45</v>
      </c>
      <c r="C28" s="67"/>
      <c r="D28" s="28">
        <f>D29+D30</f>
        <v>0</v>
      </c>
    </row>
    <row r="29" spans="1:4" ht="22.5" hidden="1" x14ac:dyDescent="0.2">
      <c r="A29" s="33" t="s">
        <v>46</v>
      </c>
      <c r="B29" s="34" t="s">
        <v>47</v>
      </c>
      <c r="C29" s="67"/>
      <c r="D29" s="29">
        <f>INGRESOS!C29</f>
        <v>0</v>
      </c>
    </row>
    <row r="30" spans="1:4" hidden="1" x14ac:dyDescent="0.2">
      <c r="A30" s="33" t="s">
        <v>48</v>
      </c>
      <c r="B30" s="34" t="s">
        <v>49</v>
      </c>
      <c r="C30" s="67"/>
      <c r="D30" s="29">
        <f>INGRESOS!C30</f>
        <v>0</v>
      </c>
    </row>
    <row r="31" spans="1:4" x14ac:dyDescent="0.2">
      <c r="A31" s="13" t="s">
        <v>50</v>
      </c>
      <c r="B31" s="35" t="s">
        <v>51</v>
      </c>
      <c r="C31" s="67"/>
      <c r="D31" s="36">
        <f>D32</f>
        <v>477160</v>
      </c>
    </row>
    <row r="32" spans="1:4" ht="22.5" x14ac:dyDescent="0.2">
      <c r="A32" s="37" t="s">
        <v>52</v>
      </c>
      <c r="B32" s="17" t="s">
        <v>53</v>
      </c>
      <c r="C32" s="67"/>
      <c r="D32" s="9">
        <f>D33+D34+D35</f>
        <v>477160</v>
      </c>
    </row>
    <row r="33" spans="1:4" ht="101.25" x14ac:dyDescent="0.2">
      <c r="A33" s="43" t="s">
        <v>54</v>
      </c>
      <c r="B33" s="62" t="s">
        <v>55</v>
      </c>
      <c r="C33" s="34" t="s">
        <v>89</v>
      </c>
      <c r="D33" s="64">
        <f>INGRESOS!C33</f>
        <v>443160</v>
      </c>
    </row>
    <row r="34" spans="1:4" ht="22.5" hidden="1" x14ac:dyDescent="0.2">
      <c r="A34" s="40" t="s">
        <v>58</v>
      </c>
      <c r="B34" s="41" t="s">
        <v>59</v>
      </c>
      <c r="C34" s="34" t="s">
        <v>90</v>
      </c>
      <c r="D34" s="64">
        <f>INGRESOS!C36</f>
        <v>0</v>
      </c>
    </row>
    <row r="35" spans="1:4" ht="22.5" x14ac:dyDescent="0.2">
      <c r="A35" s="43" t="s">
        <v>61</v>
      </c>
      <c r="B35" s="59" t="s">
        <v>62</v>
      </c>
      <c r="C35" s="59" t="s">
        <v>90</v>
      </c>
      <c r="D35" s="64">
        <f>INGRESOS!C38</f>
        <v>34000</v>
      </c>
    </row>
    <row r="36" spans="1:4" x14ac:dyDescent="0.2">
      <c r="A36" s="38"/>
      <c r="B36" s="34"/>
      <c r="C36" s="34"/>
      <c r="D36" s="39"/>
    </row>
    <row r="37" spans="1:4" x14ac:dyDescent="0.2">
      <c r="A37" s="7" t="s">
        <v>66</v>
      </c>
      <c r="B37" s="8" t="s">
        <v>67</v>
      </c>
      <c r="C37" s="8"/>
      <c r="D37" s="9">
        <f>D39</f>
        <v>353480.76</v>
      </c>
    </row>
    <row r="38" spans="1:4" x14ac:dyDescent="0.2">
      <c r="A38" s="38"/>
      <c r="B38" s="34"/>
      <c r="C38" s="34"/>
      <c r="D38" s="39"/>
    </row>
    <row r="39" spans="1:4" x14ac:dyDescent="0.2">
      <c r="A39" s="7" t="s">
        <v>68</v>
      </c>
      <c r="B39" s="44" t="s">
        <v>69</v>
      </c>
      <c r="C39" s="44"/>
      <c r="D39" s="36">
        <f>D40+D42</f>
        <v>353480.76</v>
      </c>
    </row>
    <row r="40" spans="1:4" x14ac:dyDescent="0.2">
      <c r="A40" s="7" t="s">
        <v>70</v>
      </c>
      <c r="B40" s="17" t="s">
        <v>71</v>
      </c>
      <c r="C40" s="17"/>
      <c r="D40" s="28">
        <f>D41</f>
        <v>353480.76</v>
      </c>
    </row>
    <row r="41" spans="1:4" x14ac:dyDescent="0.2">
      <c r="A41" s="38"/>
      <c r="B41" s="59" t="s">
        <v>72</v>
      </c>
      <c r="C41" s="69" t="s">
        <v>91</v>
      </c>
      <c r="D41" s="39">
        <f>INGRESOS!C47</f>
        <v>353480.76</v>
      </c>
    </row>
    <row r="42" spans="1:4" hidden="1" x14ac:dyDescent="0.2">
      <c r="A42" s="7" t="s">
        <v>73</v>
      </c>
      <c r="B42" s="17" t="s">
        <v>74</v>
      </c>
      <c r="C42" s="17"/>
      <c r="D42" s="28">
        <f>D43+D44</f>
        <v>0</v>
      </c>
    </row>
    <row r="43" spans="1:4" ht="67.5" hidden="1" x14ac:dyDescent="0.2">
      <c r="A43" s="38"/>
      <c r="B43" s="59" t="s">
        <v>75</v>
      </c>
      <c r="C43" s="34" t="s">
        <v>92</v>
      </c>
      <c r="D43" s="39">
        <f>INGRESOS!C49</f>
        <v>0</v>
      </c>
    </row>
    <row r="44" spans="1:4" hidden="1" x14ac:dyDescent="0.2">
      <c r="A44" s="26"/>
      <c r="B44" s="59" t="s">
        <v>93</v>
      </c>
      <c r="C44" s="69"/>
      <c r="D44" s="39">
        <f>INGRESOS!C50</f>
        <v>0</v>
      </c>
    </row>
    <row r="45" spans="1:4" x14ac:dyDescent="0.2">
      <c r="A45" s="45"/>
      <c r="B45" s="46"/>
      <c r="C45" s="46"/>
      <c r="D45" s="47"/>
    </row>
    <row r="46" spans="1:4" ht="13.5" thickBot="1" x14ac:dyDescent="0.25">
      <c r="A46" s="48" t="s">
        <v>77</v>
      </c>
      <c r="B46" s="49"/>
      <c r="C46" s="49"/>
      <c r="D46" s="50">
        <f>D9+D39</f>
        <v>1106700.76</v>
      </c>
    </row>
    <row r="47" spans="1:4" x14ac:dyDescent="0.2">
      <c r="A47" s="2"/>
    </row>
    <row r="48" spans="1:4" x14ac:dyDescent="0.2">
      <c r="A48" s="2"/>
    </row>
    <row r="49" spans="1:1" x14ac:dyDescent="0.2">
      <c r="A49" s="2"/>
    </row>
    <row r="50" spans="1:1" x14ac:dyDescent="0.2">
      <c r="A50" s="2"/>
    </row>
    <row r="51" spans="1:1" x14ac:dyDescent="0.2">
      <c r="A51" s="54" t="s">
        <v>78</v>
      </c>
    </row>
    <row r="52" spans="1:1" x14ac:dyDescent="0.2">
      <c r="A52" s="54" t="s">
        <v>79</v>
      </c>
    </row>
    <row r="53" spans="1:1" x14ac:dyDescent="0.2">
      <c r="A53" s="2"/>
    </row>
    <row r="54" spans="1:1" x14ac:dyDescent="0.2">
      <c r="A54" s="2"/>
    </row>
    <row r="55" spans="1:1" x14ac:dyDescent="0.2">
      <c r="A55" s="2"/>
    </row>
    <row r="56" spans="1:1" x14ac:dyDescent="0.2">
      <c r="A56" s="2" t="s">
        <v>80</v>
      </c>
    </row>
    <row r="57" spans="1:1" x14ac:dyDescent="0.2">
      <c r="A57" s="31" t="s">
        <v>81</v>
      </c>
    </row>
    <row r="58" spans="1:1" x14ac:dyDescent="0.2">
      <c r="A58" s="2"/>
    </row>
    <row r="59" spans="1:1" x14ac:dyDescent="0.2">
      <c r="A59" s="2"/>
    </row>
    <row r="60" spans="1:1" x14ac:dyDescent="0.2">
      <c r="A60" s="2"/>
    </row>
    <row r="61" spans="1:1" x14ac:dyDescent="0.2">
      <c r="A61" s="2" t="s">
        <v>82</v>
      </c>
    </row>
    <row r="62" spans="1:1" x14ac:dyDescent="0.2">
      <c r="A62" s="2" t="s">
        <v>83</v>
      </c>
    </row>
    <row r="66" spans="1:1" x14ac:dyDescent="0.2">
      <c r="A66" s="2" t="s">
        <v>82</v>
      </c>
    </row>
    <row r="67" spans="1:1" x14ac:dyDescent="0.2">
      <c r="A67" s="2" t="s">
        <v>84</v>
      </c>
    </row>
  </sheetData>
  <mergeCells count="4">
    <mergeCell ref="A2:D2"/>
    <mergeCell ref="A4:D4"/>
    <mergeCell ref="A5:D5"/>
    <mergeCell ref="A6:D6"/>
  </mergeCells>
  <printOptions horizontalCentered="1"/>
  <pageMargins left="0.31496062992125984" right="0.3" top="0.55118110236220474" bottom="0.64" header="0" footer="0"/>
  <pageSetup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D58"/>
  <sheetViews>
    <sheetView workbookViewId="0">
      <pane xSplit="5" ySplit="10" topLeftCell="R34" activePane="bottomRight" state="frozen"/>
      <selection activeCell="F52" sqref="F52"/>
      <selection pane="topRight" activeCell="F52" sqref="F52"/>
      <selection pane="bottomLeft" activeCell="F52" sqref="F52"/>
      <selection pane="bottomRight" activeCell="E60" sqref="E60"/>
    </sheetView>
  </sheetViews>
  <sheetFormatPr baseColWidth="10" defaultRowHeight="12.75" x14ac:dyDescent="0.2"/>
  <cols>
    <col min="1" max="1" width="16.28515625" customWidth="1"/>
    <col min="2" max="2" width="37.42578125" customWidth="1"/>
    <col min="3" max="3" width="11.28515625" customWidth="1"/>
    <col min="4" max="4" width="10.7109375" bestFit="1" customWidth="1"/>
    <col min="5" max="5" width="10.140625" bestFit="1" customWidth="1"/>
    <col min="6" max="7" width="10.140625" customWidth="1"/>
    <col min="8" max="10" width="11.42578125" customWidth="1"/>
    <col min="11" max="13" width="12" customWidth="1"/>
    <col min="14" max="16" width="12.28515625" customWidth="1"/>
    <col min="17" max="19" width="11.42578125" customWidth="1"/>
    <col min="20" max="28" width="11.140625" customWidth="1"/>
    <col min="29" max="29" width="11.28515625" customWidth="1"/>
  </cols>
  <sheetData>
    <row r="2" spans="1:30" x14ac:dyDescent="0.2">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row>
    <row r="4" spans="1:30" x14ac:dyDescent="0.2">
      <c r="A4" s="1" t="s">
        <v>1</v>
      </c>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x14ac:dyDescent="0.2">
      <c r="A5" s="1" t="s">
        <v>94</v>
      </c>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x14ac:dyDescent="0.2">
      <c r="A6" s="1" t="s">
        <v>3</v>
      </c>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1:30" ht="13.5" thickBot="1" x14ac:dyDescent="0.25">
      <c r="A7" s="70"/>
      <c r="B7" s="70"/>
      <c r="C7" s="70"/>
      <c r="D7" s="70"/>
      <c r="E7" s="70"/>
      <c r="F7" s="70"/>
      <c r="G7" s="70"/>
    </row>
    <row r="8" spans="1:30" ht="17.25" customHeight="1" thickBot="1" x14ac:dyDescent="0.25">
      <c r="A8" s="71" t="s">
        <v>2</v>
      </c>
      <c r="B8" s="72"/>
      <c r="C8" s="72"/>
      <c r="D8" s="72"/>
      <c r="E8" s="73"/>
      <c r="F8" s="72" t="s">
        <v>95</v>
      </c>
      <c r="G8" s="72"/>
      <c r="H8" s="72"/>
      <c r="I8" s="72"/>
      <c r="J8" s="72"/>
      <c r="K8" s="72"/>
      <c r="L8" s="72"/>
      <c r="M8" s="72"/>
      <c r="N8" s="72"/>
      <c r="O8" s="72"/>
      <c r="P8" s="72"/>
      <c r="Q8" s="72"/>
      <c r="R8" s="72"/>
      <c r="S8" s="72"/>
      <c r="T8" s="72"/>
      <c r="U8" s="72"/>
      <c r="V8" s="72"/>
      <c r="W8" s="72"/>
      <c r="X8" s="72"/>
      <c r="Y8" s="72"/>
      <c r="Z8" s="72"/>
      <c r="AA8" s="72"/>
      <c r="AB8" s="72"/>
      <c r="AC8" s="73"/>
      <c r="AD8" s="74" t="s">
        <v>77</v>
      </c>
    </row>
    <row r="9" spans="1:30" x14ac:dyDescent="0.2">
      <c r="A9" s="75" t="s">
        <v>96</v>
      </c>
      <c r="B9" s="76" t="s">
        <v>5</v>
      </c>
      <c r="C9" s="76" t="s">
        <v>97</v>
      </c>
      <c r="D9" s="77" t="s">
        <v>98</v>
      </c>
      <c r="E9" s="78" t="s">
        <v>99</v>
      </c>
      <c r="F9" s="79" t="s">
        <v>100</v>
      </c>
      <c r="G9" s="80"/>
      <c r="H9" s="81"/>
      <c r="I9" s="79" t="s">
        <v>101</v>
      </c>
      <c r="J9" s="80"/>
      <c r="K9" s="81"/>
      <c r="L9" s="82" t="s">
        <v>102</v>
      </c>
      <c r="M9" s="83"/>
      <c r="N9" s="84"/>
      <c r="O9" s="79" t="s">
        <v>103</v>
      </c>
      <c r="P9" s="80"/>
      <c r="Q9" s="81"/>
      <c r="R9" s="79" t="s">
        <v>104</v>
      </c>
      <c r="S9" s="80"/>
      <c r="T9" s="81"/>
      <c r="U9" s="82" t="s">
        <v>51</v>
      </c>
      <c r="V9" s="83"/>
      <c r="W9" s="84"/>
      <c r="X9" s="82" t="s">
        <v>105</v>
      </c>
      <c r="Y9" s="83"/>
      <c r="Z9" s="84"/>
      <c r="AA9" s="82" t="s">
        <v>106</v>
      </c>
      <c r="AB9" s="83"/>
      <c r="AC9" s="84"/>
      <c r="AD9" s="85"/>
    </row>
    <row r="10" spans="1:30" ht="45" x14ac:dyDescent="0.2">
      <c r="A10" s="86"/>
      <c r="B10" s="87"/>
      <c r="C10" s="87"/>
      <c r="D10" s="76"/>
      <c r="E10" s="88"/>
      <c r="F10" s="89" t="s">
        <v>77</v>
      </c>
      <c r="G10" s="90" t="s">
        <v>107</v>
      </c>
      <c r="H10" s="91" t="s">
        <v>108</v>
      </c>
      <c r="I10" s="89" t="s">
        <v>77</v>
      </c>
      <c r="J10" s="90" t="s">
        <v>107</v>
      </c>
      <c r="K10" s="91" t="s">
        <v>108</v>
      </c>
      <c r="L10" s="89" t="s">
        <v>77</v>
      </c>
      <c r="M10" s="90" t="s">
        <v>107</v>
      </c>
      <c r="N10" s="91" t="s">
        <v>108</v>
      </c>
      <c r="O10" s="89" t="s">
        <v>77</v>
      </c>
      <c r="P10" s="90" t="s">
        <v>107</v>
      </c>
      <c r="Q10" s="91" t="s">
        <v>108</v>
      </c>
      <c r="R10" s="89" t="s">
        <v>77</v>
      </c>
      <c r="S10" s="90" t="s">
        <v>107</v>
      </c>
      <c r="T10" s="91" t="s">
        <v>108</v>
      </c>
      <c r="U10" s="89" t="s">
        <v>77</v>
      </c>
      <c r="V10" s="90" t="s">
        <v>107</v>
      </c>
      <c r="W10" s="91" t="s">
        <v>108</v>
      </c>
      <c r="X10" s="89" t="s">
        <v>77</v>
      </c>
      <c r="Y10" s="90" t="s">
        <v>107</v>
      </c>
      <c r="Z10" s="91" t="s">
        <v>108</v>
      </c>
      <c r="AA10" s="89" t="s">
        <v>77</v>
      </c>
      <c r="AB10" s="90" t="s">
        <v>107</v>
      </c>
      <c r="AC10" s="91" t="s">
        <v>108</v>
      </c>
      <c r="AD10" s="92"/>
    </row>
    <row r="11" spans="1:30" x14ac:dyDescent="0.2">
      <c r="A11" s="7" t="s">
        <v>7</v>
      </c>
      <c r="B11" s="8" t="s">
        <v>8</v>
      </c>
      <c r="C11" s="93">
        <f>D13+D17+D33</f>
        <v>753220</v>
      </c>
      <c r="D11" s="94"/>
      <c r="E11" s="95"/>
      <c r="F11" s="96"/>
      <c r="G11" s="97"/>
      <c r="H11" s="98"/>
      <c r="I11" s="99"/>
      <c r="J11" s="100"/>
      <c r="K11" s="101"/>
      <c r="L11" s="99"/>
      <c r="M11" s="102"/>
      <c r="N11" s="101"/>
      <c r="O11" s="99"/>
      <c r="P11" s="102"/>
      <c r="Q11" s="101"/>
      <c r="R11" s="99"/>
      <c r="S11" s="102"/>
      <c r="T11" s="101"/>
      <c r="U11" s="103"/>
      <c r="V11" s="104"/>
      <c r="W11" s="101"/>
      <c r="X11" s="103"/>
      <c r="Y11" s="104"/>
      <c r="Z11" s="101"/>
      <c r="AA11" s="103"/>
      <c r="AB11" s="104"/>
      <c r="AC11" s="101"/>
      <c r="AD11" s="105"/>
    </row>
    <row r="12" spans="1:30" x14ac:dyDescent="0.2">
      <c r="A12" s="10"/>
      <c r="B12" s="11"/>
      <c r="C12" s="106"/>
      <c r="D12" s="11"/>
      <c r="E12" s="106"/>
      <c r="F12" s="107"/>
      <c r="G12" s="108"/>
      <c r="H12" s="109"/>
      <c r="I12" s="110"/>
      <c r="J12" s="111"/>
      <c r="K12" s="112"/>
      <c r="L12" s="110"/>
      <c r="M12" s="113"/>
      <c r="N12" s="112"/>
      <c r="O12" s="110"/>
      <c r="P12" s="113"/>
      <c r="Q12" s="112"/>
      <c r="R12" s="110"/>
      <c r="S12" s="113"/>
      <c r="T12" s="112"/>
      <c r="U12" s="114"/>
      <c r="V12" s="115"/>
      <c r="W12" s="112"/>
      <c r="X12" s="114"/>
      <c r="Y12" s="115"/>
      <c r="Z12" s="112"/>
      <c r="AA12" s="114"/>
      <c r="AB12" s="115"/>
      <c r="AC12" s="112"/>
      <c r="AD12" s="116"/>
    </row>
    <row r="13" spans="1:30" hidden="1" x14ac:dyDescent="0.2">
      <c r="A13" s="13" t="s">
        <v>9</v>
      </c>
      <c r="B13" s="14" t="s">
        <v>10</v>
      </c>
      <c r="C13" s="117"/>
      <c r="D13" s="117">
        <f>E16</f>
        <v>0</v>
      </c>
      <c r="E13" s="117"/>
      <c r="F13" s="118"/>
      <c r="G13" s="119"/>
      <c r="H13" s="120"/>
      <c r="I13" s="121"/>
      <c r="J13" s="122"/>
      <c r="K13" s="64"/>
      <c r="L13" s="121"/>
      <c r="M13" s="123"/>
      <c r="N13" s="64"/>
      <c r="O13" s="121"/>
      <c r="P13" s="123"/>
      <c r="Q13" s="64"/>
      <c r="R13" s="121"/>
      <c r="S13" s="123"/>
      <c r="T13" s="64"/>
      <c r="U13" s="124"/>
      <c r="V13" s="125"/>
      <c r="W13" s="64"/>
      <c r="X13" s="124"/>
      <c r="Y13" s="125"/>
      <c r="Z13" s="64"/>
      <c r="AA13" s="124"/>
      <c r="AB13" s="125"/>
      <c r="AC13" s="64"/>
      <c r="AD13" s="126"/>
    </row>
    <row r="14" spans="1:30" ht="22.5" hidden="1" x14ac:dyDescent="0.2">
      <c r="A14" s="16" t="s">
        <v>11</v>
      </c>
      <c r="B14" s="17" t="s">
        <v>12</v>
      </c>
      <c r="C14" s="93"/>
      <c r="D14" s="127"/>
      <c r="E14" s="93"/>
      <c r="F14" s="128"/>
      <c r="G14" s="129"/>
      <c r="H14" s="120"/>
      <c r="I14" s="121"/>
      <c r="J14" s="122"/>
      <c r="K14" s="64"/>
      <c r="L14" s="121"/>
      <c r="M14" s="123"/>
      <c r="N14" s="64"/>
      <c r="O14" s="121"/>
      <c r="P14" s="123"/>
      <c r="Q14" s="64"/>
      <c r="R14" s="121"/>
      <c r="S14" s="123"/>
      <c r="T14" s="64"/>
      <c r="U14" s="124"/>
      <c r="V14" s="125"/>
      <c r="W14" s="64"/>
      <c r="X14" s="124"/>
      <c r="Y14" s="125"/>
      <c r="Z14" s="64"/>
      <c r="AA14" s="124"/>
      <c r="AB14" s="125"/>
      <c r="AC14" s="64"/>
      <c r="AD14" s="126"/>
    </row>
    <row r="15" spans="1:30" hidden="1" x14ac:dyDescent="0.2">
      <c r="A15" s="19" t="s">
        <v>13</v>
      </c>
      <c r="B15" s="20" t="s">
        <v>14</v>
      </c>
      <c r="C15" s="93"/>
      <c r="D15" s="127"/>
      <c r="E15" s="93"/>
      <c r="F15" s="128"/>
      <c r="G15" s="129"/>
      <c r="H15" s="120"/>
      <c r="I15" s="121"/>
      <c r="J15" s="122"/>
      <c r="K15" s="64"/>
      <c r="L15" s="121"/>
      <c r="M15" s="123"/>
      <c r="N15" s="64"/>
      <c r="O15" s="121"/>
      <c r="P15" s="123"/>
      <c r="Q15" s="64"/>
      <c r="R15" s="121"/>
      <c r="S15" s="123"/>
      <c r="T15" s="64"/>
      <c r="U15" s="124"/>
      <c r="V15" s="125"/>
      <c r="W15" s="64"/>
      <c r="X15" s="124"/>
      <c r="Y15" s="125"/>
      <c r="Z15" s="64"/>
      <c r="AA15" s="124"/>
      <c r="AB15" s="125"/>
      <c r="AC15" s="64"/>
      <c r="AD15" s="126"/>
    </row>
    <row r="16" spans="1:30" hidden="1" x14ac:dyDescent="0.2">
      <c r="A16" s="22" t="s">
        <v>15</v>
      </c>
      <c r="B16" s="23" t="s">
        <v>16</v>
      </c>
      <c r="C16" s="125"/>
      <c r="D16" s="123"/>
      <c r="E16" s="130">
        <f>INGRESOS!C14</f>
        <v>0</v>
      </c>
      <c r="F16" s="131">
        <f>G16+H16</f>
        <v>0</v>
      </c>
      <c r="G16" s="122"/>
      <c r="H16" s="120"/>
      <c r="I16" s="131">
        <f>J16+K16</f>
        <v>0</v>
      </c>
      <c r="J16" s="122"/>
      <c r="K16" s="64"/>
      <c r="L16" s="131">
        <f>M16+N16</f>
        <v>0</v>
      </c>
      <c r="M16" s="123"/>
      <c r="N16" s="64"/>
      <c r="O16" s="131">
        <f>P16+Q16</f>
        <v>0</v>
      </c>
      <c r="P16" s="123"/>
      <c r="Q16" s="64"/>
      <c r="R16" s="131">
        <f>S16+T16</f>
        <v>0</v>
      </c>
      <c r="S16" s="123"/>
      <c r="T16" s="64"/>
      <c r="U16" s="131">
        <f>V16+W16</f>
        <v>0</v>
      </c>
      <c r="V16" s="125"/>
      <c r="W16" s="64"/>
      <c r="X16" s="131">
        <f>Y16+Z16</f>
        <v>0</v>
      </c>
      <c r="Y16" s="125"/>
      <c r="Z16" s="64"/>
      <c r="AA16" s="131">
        <f>AB16+AC16</f>
        <v>0</v>
      </c>
      <c r="AB16" s="125"/>
      <c r="AC16" s="64"/>
      <c r="AD16" s="132">
        <f>F16+I16+L16+O16+R16+U16+X16+AA16</f>
        <v>0</v>
      </c>
    </row>
    <row r="17" spans="1:30" x14ac:dyDescent="0.2">
      <c r="A17" s="13" t="s">
        <v>17</v>
      </c>
      <c r="B17" s="14" t="s">
        <v>18</v>
      </c>
      <c r="C17" s="117"/>
      <c r="D17" s="133">
        <f>E20+E23+E25+E26+E27+E31+E32</f>
        <v>276060</v>
      </c>
      <c r="E17" s="117"/>
      <c r="F17" s="118"/>
      <c r="G17" s="119"/>
      <c r="H17" s="120"/>
      <c r="I17" s="134"/>
      <c r="J17" s="122"/>
      <c r="K17" s="64"/>
      <c r="L17" s="118"/>
      <c r="M17" s="123"/>
      <c r="N17" s="64"/>
      <c r="O17" s="118"/>
      <c r="P17" s="123"/>
      <c r="Q17" s="64"/>
      <c r="R17" s="118"/>
      <c r="S17" s="123"/>
      <c r="T17" s="64"/>
      <c r="U17" s="118"/>
      <c r="V17" s="125"/>
      <c r="W17" s="64"/>
      <c r="X17" s="118"/>
      <c r="Y17" s="125"/>
      <c r="Z17" s="64"/>
      <c r="AA17" s="118"/>
      <c r="AB17" s="125"/>
      <c r="AC17" s="64"/>
      <c r="AD17" s="126"/>
    </row>
    <row r="18" spans="1:30" x14ac:dyDescent="0.2">
      <c r="A18" s="19" t="s">
        <v>19</v>
      </c>
      <c r="B18" s="20" t="s">
        <v>20</v>
      </c>
      <c r="C18" s="93"/>
      <c r="D18" s="127"/>
      <c r="E18" s="93"/>
      <c r="F18" s="128"/>
      <c r="G18" s="129"/>
      <c r="H18" s="120"/>
      <c r="I18" s="135"/>
      <c r="J18" s="122"/>
      <c r="K18" s="64"/>
      <c r="L18" s="128"/>
      <c r="M18" s="123"/>
      <c r="N18" s="64"/>
      <c r="O18" s="128"/>
      <c r="P18" s="123"/>
      <c r="Q18" s="64"/>
      <c r="R18" s="128"/>
      <c r="S18" s="123"/>
      <c r="T18" s="64"/>
      <c r="U18" s="128"/>
      <c r="V18" s="125"/>
      <c r="W18" s="64"/>
      <c r="X18" s="128"/>
      <c r="Y18" s="125"/>
      <c r="Z18" s="64"/>
      <c r="AA18" s="128"/>
      <c r="AB18" s="125"/>
      <c r="AC18" s="64"/>
      <c r="AD18" s="126"/>
    </row>
    <row r="19" spans="1:30" x14ac:dyDescent="0.2">
      <c r="A19" s="19" t="s">
        <v>21</v>
      </c>
      <c r="B19" s="20" t="s">
        <v>22</v>
      </c>
      <c r="C19" s="93"/>
      <c r="D19" s="127"/>
      <c r="E19" s="93"/>
      <c r="F19" s="128"/>
      <c r="G19" s="129"/>
      <c r="H19" s="120"/>
      <c r="I19" s="135"/>
      <c r="J19" s="122"/>
      <c r="K19" s="64"/>
      <c r="L19" s="128"/>
      <c r="M19" s="123"/>
      <c r="N19" s="64"/>
      <c r="O19" s="128"/>
      <c r="P19" s="123"/>
      <c r="Q19" s="64"/>
      <c r="R19" s="128"/>
      <c r="S19" s="123"/>
      <c r="T19" s="64"/>
      <c r="U19" s="128"/>
      <c r="V19" s="125"/>
      <c r="W19" s="64"/>
      <c r="X19" s="128"/>
      <c r="Y19" s="125"/>
      <c r="Z19" s="64"/>
      <c r="AA19" s="128"/>
      <c r="AB19" s="125"/>
      <c r="AC19" s="64"/>
      <c r="AD19" s="126"/>
    </row>
    <row r="20" spans="1:30" s="32" customFormat="1" x14ac:dyDescent="0.2">
      <c r="A20" s="22" t="s">
        <v>23</v>
      </c>
      <c r="B20" s="30" t="s">
        <v>24</v>
      </c>
      <c r="C20" s="136"/>
      <c r="D20" s="137"/>
      <c r="E20" s="138">
        <f>INGRESOS!C18</f>
        <v>183060</v>
      </c>
      <c r="F20" s="139">
        <f>G20+H20</f>
        <v>0</v>
      </c>
      <c r="G20" s="140"/>
      <c r="H20" s="141"/>
      <c r="I20" s="139">
        <f>J20+K20</f>
        <v>162998.47</v>
      </c>
      <c r="J20" s="140">
        <f>'[1]OBJETO DE GASTO'!D15-'Est. Aplic. Fondos (Programa)'!J35-'Est. Aplic. Fondos (Programa)'!J43</f>
        <v>17696.47</v>
      </c>
      <c r="K20" s="39">
        <f>'[1]OBJETO DE GASTO'!D24-'Est. Aplic. Fondos (Programa)'!K26-'Est. Aplic. Fondos (Programa)'!K35-'Est. Aplic. Fondos (Programa)'!K43-K37</f>
        <v>145302</v>
      </c>
      <c r="L20" s="139">
        <f>M20+N20</f>
        <v>20061.53</v>
      </c>
      <c r="M20" s="137">
        <f>'[1]OBJETO DE GASTO'!E15-'Est. Aplic. Fondos (Programa)'!M43</f>
        <v>20061.53</v>
      </c>
      <c r="N20" s="39"/>
      <c r="O20" s="139">
        <f>P20+Q20</f>
        <v>0</v>
      </c>
      <c r="P20" s="137"/>
      <c r="Q20" s="39"/>
      <c r="R20" s="139">
        <f>S20+T20</f>
        <v>0</v>
      </c>
      <c r="S20" s="137"/>
      <c r="T20" s="39"/>
      <c r="U20" s="139">
        <f>V20+W20</f>
        <v>0</v>
      </c>
      <c r="V20" s="136"/>
      <c r="W20" s="39"/>
      <c r="X20" s="139">
        <f>Y20+Z20</f>
        <v>0</v>
      </c>
      <c r="Y20" s="136"/>
      <c r="Z20" s="39"/>
      <c r="AA20" s="139">
        <f>AB20+AC20</f>
        <v>0</v>
      </c>
      <c r="AB20" s="136"/>
      <c r="AC20" s="39"/>
      <c r="AD20" s="142">
        <f>F20+I20+L20+O20+R20+U20+X20+AA20</f>
        <v>183060</v>
      </c>
    </row>
    <row r="21" spans="1:30" x14ac:dyDescent="0.2">
      <c r="A21" s="19" t="s">
        <v>25</v>
      </c>
      <c r="B21" s="27" t="s">
        <v>26</v>
      </c>
      <c r="C21" s="143"/>
      <c r="D21" s="144"/>
      <c r="E21" s="143"/>
      <c r="F21" s="145"/>
      <c r="G21" s="146"/>
      <c r="H21" s="120"/>
      <c r="I21" s="147"/>
      <c r="J21" s="122"/>
      <c r="K21" s="64"/>
      <c r="L21" s="145"/>
      <c r="M21" s="123"/>
      <c r="N21" s="64"/>
      <c r="O21" s="145"/>
      <c r="P21" s="123"/>
      <c r="Q21" s="64"/>
      <c r="R21" s="145"/>
      <c r="S21" s="123"/>
      <c r="T21" s="64"/>
      <c r="U21" s="145"/>
      <c r="V21" s="125"/>
      <c r="W21" s="64"/>
      <c r="X21" s="145"/>
      <c r="Y21" s="125"/>
      <c r="Z21" s="64"/>
      <c r="AA21" s="145"/>
      <c r="AB21" s="125"/>
      <c r="AC21" s="64"/>
      <c r="AD21" s="126"/>
    </row>
    <row r="22" spans="1:30" hidden="1" x14ac:dyDescent="0.2">
      <c r="A22" s="19" t="s">
        <v>27</v>
      </c>
      <c r="B22" s="27" t="s">
        <v>28</v>
      </c>
      <c r="C22" s="143"/>
      <c r="D22" s="144"/>
      <c r="E22" s="143"/>
      <c r="F22" s="145"/>
      <c r="G22" s="146"/>
      <c r="H22" s="120"/>
      <c r="I22" s="147"/>
      <c r="J22" s="122"/>
      <c r="K22" s="64"/>
      <c r="L22" s="145"/>
      <c r="M22" s="123"/>
      <c r="N22" s="64"/>
      <c r="O22" s="145"/>
      <c r="P22" s="123"/>
      <c r="Q22" s="64"/>
      <c r="R22" s="145"/>
      <c r="S22" s="123"/>
      <c r="T22" s="64"/>
      <c r="U22" s="145"/>
      <c r="V22" s="125"/>
      <c r="W22" s="64"/>
      <c r="X22" s="145"/>
      <c r="Y22" s="125"/>
      <c r="Z22" s="64"/>
      <c r="AA22" s="145"/>
      <c r="AB22" s="125"/>
      <c r="AC22" s="64"/>
      <c r="AD22" s="126"/>
    </row>
    <row r="23" spans="1:30" hidden="1" x14ac:dyDescent="0.2">
      <c r="A23" s="26" t="s">
        <v>29</v>
      </c>
      <c r="B23" s="23" t="s">
        <v>30</v>
      </c>
      <c r="C23" s="136"/>
      <c r="D23" s="137"/>
      <c r="E23" s="138">
        <f>INGRESOS!C21</f>
        <v>0</v>
      </c>
      <c r="F23" s="131">
        <f>G23+H23</f>
        <v>0</v>
      </c>
      <c r="G23" s="140"/>
      <c r="H23" s="120"/>
      <c r="I23" s="131">
        <f>J23+K23</f>
        <v>0</v>
      </c>
      <c r="J23" s="122"/>
      <c r="K23" s="64"/>
      <c r="L23" s="131">
        <f>M23+N23</f>
        <v>0</v>
      </c>
      <c r="M23" s="123"/>
      <c r="N23" s="64"/>
      <c r="O23" s="131">
        <f>P23+Q23</f>
        <v>0</v>
      </c>
      <c r="P23" s="123"/>
      <c r="Q23" s="64"/>
      <c r="R23" s="131">
        <f>S23+T23</f>
        <v>0</v>
      </c>
      <c r="S23" s="123"/>
      <c r="T23" s="64"/>
      <c r="U23" s="131">
        <f>V23+W23</f>
        <v>0</v>
      </c>
      <c r="V23" s="125"/>
      <c r="W23" s="64"/>
      <c r="X23" s="131">
        <f>Y23+Z23</f>
        <v>0</v>
      </c>
      <c r="Y23" s="125"/>
      <c r="Z23" s="64"/>
      <c r="AA23" s="131">
        <f>AB23+AC23</f>
        <v>0</v>
      </c>
      <c r="AB23" s="125"/>
      <c r="AC23" s="64"/>
      <c r="AD23" s="132">
        <f>F23+I23+L23+O23+R23+U23+X23+AA23</f>
        <v>0</v>
      </c>
    </row>
    <row r="24" spans="1:30" hidden="1" x14ac:dyDescent="0.2">
      <c r="A24" s="19" t="s">
        <v>32</v>
      </c>
      <c r="B24" s="20" t="s">
        <v>33</v>
      </c>
      <c r="C24" s="143"/>
      <c r="D24" s="144"/>
      <c r="E24" s="143"/>
      <c r="F24" s="145"/>
      <c r="G24" s="146"/>
      <c r="H24" s="120"/>
      <c r="I24" s="147"/>
      <c r="J24" s="122"/>
      <c r="K24" s="64"/>
      <c r="L24" s="145"/>
      <c r="M24" s="123"/>
      <c r="N24" s="64"/>
      <c r="O24" s="145"/>
      <c r="P24" s="123"/>
      <c r="Q24" s="64"/>
      <c r="R24" s="145"/>
      <c r="S24" s="123"/>
      <c r="T24" s="64"/>
      <c r="U24" s="145"/>
      <c r="V24" s="125"/>
      <c r="W24" s="64"/>
      <c r="X24" s="145"/>
      <c r="Y24" s="125"/>
      <c r="Z24" s="64"/>
      <c r="AA24" s="145"/>
      <c r="AB24" s="125"/>
      <c r="AC24" s="64"/>
      <c r="AD24" s="126"/>
    </row>
    <row r="25" spans="1:30" s="32" customFormat="1" hidden="1" x14ac:dyDescent="0.2">
      <c r="A25" s="22" t="s">
        <v>34</v>
      </c>
      <c r="B25" s="30" t="s">
        <v>35</v>
      </c>
      <c r="C25" s="143"/>
      <c r="D25" s="144"/>
      <c r="E25" s="138">
        <f>INGRESOS!C23</f>
        <v>0</v>
      </c>
      <c r="F25" s="131">
        <f>G25+H25</f>
        <v>0</v>
      </c>
      <c r="G25" s="146"/>
      <c r="H25" s="141"/>
      <c r="I25" s="131">
        <f>J25+K25</f>
        <v>0</v>
      </c>
      <c r="J25" s="140"/>
      <c r="K25" s="39"/>
      <c r="L25" s="131">
        <f>M25+N25</f>
        <v>0</v>
      </c>
      <c r="M25" s="137"/>
      <c r="N25" s="39"/>
      <c r="O25" s="131">
        <f>P25+Q25</f>
        <v>0</v>
      </c>
      <c r="P25" s="137"/>
      <c r="Q25" s="39"/>
      <c r="R25" s="131">
        <f>S25+T25</f>
        <v>0</v>
      </c>
      <c r="S25" s="137"/>
      <c r="T25" s="39"/>
      <c r="U25" s="131">
        <f>V25+W25</f>
        <v>0</v>
      </c>
      <c r="V25" s="136"/>
      <c r="W25" s="39"/>
      <c r="X25" s="131">
        <f>Y25+Z25</f>
        <v>0</v>
      </c>
      <c r="Y25" s="136"/>
      <c r="Z25" s="39"/>
      <c r="AA25" s="131">
        <f>AB25+AC25</f>
        <v>0</v>
      </c>
      <c r="AB25" s="136"/>
      <c r="AC25" s="39"/>
      <c r="AD25" s="132">
        <f>F25+I25+L25+O25+R25+U25+X25+AA25</f>
        <v>0</v>
      </c>
    </row>
    <row r="26" spans="1:30" s="32" customFormat="1" x14ac:dyDescent="0.2">
      <c r="A26" s="22" t="s">
        <v>36</v>
      </c>
      <c r="B26" s="30" t="s">
        <v>37</v>
      </c>
      <c r="C26" s="136"/>
      <c r="D26" s="137"/>
      <c r="E26" s="138">
        <f>INGRESOS!C24</f>
        <v>93000</v>
      </c>
      <c r="F26" s="139">
        <f>G26+H26</f>
        <v>0</v>
      </c>
      <c r="G26" s="140"/>
      <c r="H26" s="141"/>
      <c r="I26" s="139">
        <f>J26+K26</f>
        <v>93000</v>
      </c>
      <c r="J26" s="140"/>
      <c r="K26" s="39">
        <v>93000</v>
      </c>
      <c r="L26" s="139">
        <f>M26+N26</f>
        <v>0</v>
      </c>
      <c r="M26" s="137"/>
      <c r="N26" s="39"/>
      <c r="O26" s="139">
        <f>P26+Q26</f>
        <v>0</v>
      </c>
      <c r="P26" s="137"/>
      <c r="Q26" s="39"/>
      <c r="R26" s="139">
        <f>S26+T26</f>
        <v>0</v>
      </c>
      <c r="S26" s="137"/>
      <c r="T26" s="39"/>
      <c r="U26" s="139">
        <f>V26+W26</f>
        <v>0</v>
      </c>
      <c r="V26" s="136"/>
      <c r="W26" s="39"/>
      <c r="X26" s="139">
        <f>Y26+Z26</f>
        <v>0</v>
      </c>
      <c r="Y26" s="136"/>
      <c r="Z26" s="39"/>
      <c r="AA26" s="139">
        <f>AB26+AC26</f>
        <v>0</v>
      </c>
      <c r="AB26" s="136"/>
      <c r="AC26" s="39"/>
      <c r="AD26" s="142">
        <f>F26+I26+L26+O26+R26+U26+X26+AA26</f>
        <v>93000</v>
      </c>
    </row>
    <row r="27" spans="1:30" hidden="1" x14ac:dyDescent="0.2">
      <c r="A27" s="26" t="s">
        <v>38</v>
      </c>
      <c r="B27" s="30" t="s">
        <v>39</v>
      </c>
      <c r="C27" s="136"/>
      <c r="D27" s="137"/>
      <c r="E27" s="138">
        <f>INGRESOS!C25</f>
        <v>0</v>
      </c>
      <c r="F27" s="131">
        <f>G27+H27</f>
        <v>0</v>
      </c>
      <c r="G27" s="140"/>
      <c r="H27" s="120"/>
      <c r="I27" s="131">
        <f>J27+K27</f>
        <v>0</v>
      </c>
      <c r="J27" s="122"/>
      <c r="K27" s="64"/>
      <c r="L27" s="131">
        <f>M27+N27</f>
        <v>0</v>
      </c>
      <c r="M27" s="123"/>
      <c r="N27" s="64"/>
      <c r="O27" s="131">
        <f>P27+Q27</f>
        <v>0</v>
      </c>
      <c r="P27" s="123"/>
      <c r="Q27" s="64"/>
      <c r="R27" s="131">
        <f>S27+T27</f>
        <v>0</v>
      </c>
      <c r="S27" s="123"/>
      <c r="T27" s="64"/>
      <c r="U27" s="131">
        <f>V27+W27</f>
        <v>0</v>
      </c>
      <c r="V27" s="125"/>
      <c r="W27" s="64"/>
      <c r="X27" s="131">
        <f>Y27+Z27</f>
        <v>0</v>
      </c>
      <c r="Y27" s="125"/>
      <c r="Z27" s="64"/>
      <c r="AA27" s="131">
        <f>AB27+AC27</f>
        <v>0</v>
      </c>
      <c r="AB27" s="125"/>
      <c r="AC27" s="64"/>
      <c r="AD27" s="132">
        <f>F27+I27+L27+O27+R27+U27+X27+AA27</f>
        <v>0</v>
      </c>
    </row>
    <row r="28" spans="1:30" hidden="1" x14ac:dyDescent="0.2">
      <c r="A28" s="19" t="s">
        <v>40</v>
      </c>
      <c r="B28" s="20" t="s">
        <v>41</v>
      </c>
      <c r="C28" s="143"/>
      <c r="D28" s="144"/>
      <c r="E28" s="143"/>
      <c r="F28" s="145"/>
      <c r="G28" s="146"/>
      <c r="H28" s="120"/>
      <c r="I28" s="147"/>
      <c r="J28" s="122"/>
      <c r="K28" s="64"/>
      <c r="L28" s="145"/>
      <c r="M28" s="123"/>
      <c r="N28" s="64"/>
      <c r="O28" s="145"/>
      <c r="P28" s="123"/>
      <c r="Q28" s="64"/>
      <c r="R28" s="145"/>
      <c r="S28" s="123"/>
      <c r="T28" s="64"/>
      <c r="U28" s="145"/>
      <c r="V28" s="125"/>
      <c r="W28" s="64"/>
      <c r="X28" s="145"/>
      <c r="Y28" s="125"/>
      <c r="Z28" s="64"/>
      <c r="AA28" s="145"/>
      <c r="AB28" s="125"/>
      <c r="AC28" s="64"/>
      <c r="AD28" s="126"/>
    </row>
    <row r="29" spans="1:30" hidden="1" x14ac:dyDescent="0.2">
      <c r="A29" s="19" t="s">
        <v>42</v>
      </c>
      <c r="B29" s="20" t="s">
        <v>43</v>
      </c>
      <c r="C29" s="143"/>
      <c r="D29" s="144"/>
      <c r="E29" s="143"/>
      <c r="F29" s="145"/>
      <c r="G29" s="146"/>
      <c r="H29" s="120"/>
      <c r="I29" s="147"/>
      <c r="J29" s="122"/>
      <c r="K29" s="64"/>
      <c r="L29" s="145"/>
      <c r="M29" s="123"/>
      <c r="N29" s="64"/>
      <c r="O29" s="145"/>
      <c r="P29" s="123"/>
      <c r="Q29" s="64"/>
      <c r="R29" s="145"/>
      <c r="S29" s="123"/>
      <c r="T29" s="64"/>
      <c r="U29" s="145"/>
      <c r="V29" s="125"/>
      <c r="W29" s="64"/>
      <c r="X29" s="145"/>
      <c r="Y29" s="125"/>
      <c r="Z29" s="64"/>
      <c r="AA29" s="145"/>
      <c r="AB29" s="125"/>
      <c r="AC29" s="64"/>
      <c r="AD29" s="126"/>
    </row>
    <row r="30" spans="1:30" hidden="1" x14ac:dyDescent="0.2">
      <c r="A30" s="19" t="s">
        <v>44</v>
      </c>
      <c r="B30" s="20" t="s">
        <v>45</v>
      </c>
      <c r="C30" s="143"/>
      <c r="D30" s="144"/>
      <c r="E30" s="143"/>
      <c r="F30" s="145"/>
      <c r="G30" s="146"/>
      <c r="H30" s="120"/>
      <c r="I30" s="147"/>
      <c r="J30" s="122"/>
      <c r="K30" s="64"/>
      <c r="L30" s="145"/>
      <c r="M30" s="123"/>
      <c r="N30" s="64"/>
      <c r="O30" s="145"/>
      <c r="P30" s="123"/>
      <c r="Q30" s="64"/>
      <c r="R30" s="145"/>
      <c r="S30" s="123"/>
      <c r="T30" s="64"/>
      <c r="U30" s="145"/>
      <c r="V30" s="125"/>
      <c r="W30" s="64"/>
      <c r="X30" s="145"/>
      <c r="Y30" s="125"/>
      <c r="Z30" s="64"/>
      <c r="AA30" s="145"/>
      <c r="AB30" s="125"/>
      <c r="AC30" s="64"/>
      <c r="AD30" s="126"/>
    </row>
    <row r="31" spans="1:30" ht="22.5" hidden="1" x14ac:dyDescent="0.2">
      <c r="A31" s="33" t="s">
        <v>46</v>
      </c>
      <c r="B31" s="34" t="s">
        <v>47</v>
      </c>
      <c r="C31" s="136"/>
      <c r="D31" s="137"/>
      <c r="E31" s="138">
        <f>INGRESOS!C29</f>
        <v>0</v>
      </c>
      <c r="F31" s="131">
        <f>G31+H31</f>
        <v>0</v>
      </c>
      <c r="G31" s="140"/>
      <c r="H31" s="120"/>
      <c r="I31" s="131">
        <f>J31+K31</f>
        <v>0</v>
      </c>
      <c r="J31" s="122"/>
      <c r="K31" s="64"/>
      <c r="L31" s="131">
        <f>M31+N31</f>
        <v>0</v>
      </c>
      <c r="M31" s="123"/>
      <c r="N31" s="64"/>
      <c r="O31" s="131">
        <f>P31+Q31</f>
        <v>0</v>
      </c>
      <c r="P31" s="123"/>
      <c r="Q31" s="64"/>
      <c r="R31" s="131">
        <f>S31+T31</f>
        <v>0</v>
      </c>
      <c r="S31" s="123"/>
      <c r="T31" s="64"/>
      <c r="U31" s="131">
        <f>V31+W31</f>
        <v>0</v>
      </c>
      <c r="V31" s="125"/>
      <c r="W31" s="64"/>
      <c r="X31" s="131">
        <f>Y31+Z31</f>
        <v>0</v>
      </c>
      <c r="Y31" s="125"/>
      <c r="Z31" s="64"/>
      <c r="AA31" s="131">
        <f>AB31+AC31</f>
        <v>0</v>
      </c>
      <c r="AB31" s="125"/>
      <c r="AC31" s="64"/>
      <c r="AD31" s="132">
        <f>F31+I31+L31+O31+R31+U31+X31+AA31</f>
        <v>0</v>
      </c>
    </row>
    <row r="32" spans="1:30" hidden="1" x14ac:dyDescent="0.2">
      <c r="A32" s="33" t="s">
        <v>48</v>
      </c>
      <c r="B32" s="34" t="s">
        <v>49</v>
      </c>
      <c r="C32" s="136"/>
      <c r="D32" s="137"/>
      <c r="E32" s="138">
        <f>INGRESOS!C30</f>
        <v>0</v>
      </c>
      <c r="F32" s="131">
        <f>G32+H32</f>
        <v>0</v>
      </c>
      <c r="G32" s="140"/>
      <c r="H32" s="120"/>
      <c r="I32" s="131">
        <f>J32+K32</f>
        <v>0</v>
      </c>
      <c r="J32" s="122"/>
      <c r="K32" s="64"/>
      <c r="L32" s="131">
        <f>M32+N32</f>
        <v>0</v>
      </c>
      <c r="M32" s="123"/>
      <c r="N32" s="64"/>
      <c r="O32" s="131">
        <f>P32+Q32</f>
        <v>0</v>
      </c>
      <c r="P32" s="123"/>
      <c r="Q32" s="64"/>
      <c r="R32" s="131">
        <f>S32+T32</f>
        <v>0</v>
      </c>
      <c r="S32" s="123"/>
      <c r="T32" s="64"/>
      <c r="U32" s="131">
        <f>V32+W32</f>
        <v>0</v>
      </c>
      <c r="V32" s="125"/>
      <c r="W32" s="64"/>
      <c r="X32" s="131">
        <f>Y32+Z32</f>
        <v>0</v>
      </c>
      <c r="Y32" s="125"/>
      <c r="Z32" s="64"/>
      <c r="AA32" s="131">
        <f>AB32+AC32</f>
        <v>0</v>
      </c>
      <c r="AB32" s="125"/>
      <c r="AC32" s="64"/>
      <c r="AD32" s="132">
        <f>F32+I32+L32+O32+R32+U32+X32+AA32</f>
        <v>0</v>
      </c>
    </row>
    <row r="33" spans="1:30" x14ac:dyDescent="0.2">
      <c r="A33" s="13" t="s">
        <v>50</v>
      </c>
      <c r="B33" s="35" t="s">
        <v>51</v>
      </c>
      <c r="C33" s="148"/>
      <c r="D33" s="149">
        <f>E35+E36+E37</f>
        <v>477160</v>
      </c>
      <c r="E33" s="148"/>
      <c r="F33" s="150"/>
      <c r="G33" s="151"/>
      <c r="H33" s="120"/>
      <c r="I33" s="152"/>
      <c r="J33" s="122"/>
      <c r="K33" s="64"/>
      <c r="L33" s="150"/>
      <c r="M33" s="123"/>
      <c r="N33" s="64"/>
      <c r="O33" s="150"/>
      <c r="P33" s="123"/>
      <c r="Q33" s="64"/>
      <c r="R33" s="150"/>
      <c r="S33" s="123"/>
      <c r="T33" s="64"/>
      <c r="U33" s="150"/>
      <c r="V33" s="125"/>
      <c r="W33" s="64"/>
      <c r="X33" s="150"/>
      <c r="Y33" s="125"/>
      <c r="Z33" s="64"/>
      <c r="AA33" s="150"/>
      <c r="AB33" s="125"/>
      <c r="AC33" s="64"/>
      <c r="AD33" s="126"/>
    </row>
    <row r="34" spans="1:30" ht="22.5" x14ac:dyDescent="0.2">
      <c r="A34" s="37" t="s">
        <v>52</v>
      </c>
      <c r="B34" s="17" t="s">
        <v>53</v>
      </c>
      <c r="C34" s="143"/>
      <c r="D34" s="144"/>
      <c r="E34" s="143"/>
      <c r="F34" s="145"/>
      <c r="G34" s="146"/>
      <c r="H34" s="120"/>
      <c r="I34" s="147"/>
      <c r="J34" s="122"/>
      <c r="K34" s="64"/>
      <c r="L34" s="145"/>
      <c r="M34" s="123"/>
      <c r="N34" s="64"/>
      <c r="O34" s="145"/>
      <c r="P34" s="123"/>
      <c r="Q34" s="64"/>
      <c r="R34" s="145"/>
      <c r="S34" s="123"/>
      <c r="T34" s="64"/>
      <c r="U34" s="145"/>
      <c r="V34" s="125"/>
      <c r="W34" s="64"/>
      <c r="X34" s="145"/>
      <c r="Y34" s="125"/>
      <c r="Z34" s="64"/>
      <c r="AA34" s="147"/>
      <c r="AB34" s="125"/>
      <c r="AC34" s="64"/>
      <c r="AD34" s="126"/>
    </row>
    <row r="35" spans="1:30" s="32" customFormat="1" x14ac:dyDescent="0.2">
      <c r="A35" s="153" t="s">
        <v>54</v>
      </c>
      <c r="B35" s="69" t="s">
        <v>55</v>
      </c>
      <c r="C35" s="136"/>
      <c r="D35" s="137"/>
      <c r="E35" s="138">
        <f>INGRESOS!C33</f>
        <v>443160</v>
      </c>
      <c r="F35" s="139">
        <f>G35+H35</f>
        <v>187281.46799999999</v>
      </c>
      <c r="G35" s="140">
        <f>'[1]OBJETO DE GASTO'!C15</f>
        <v>2200</v>
      </c>
      <c r="H35" s="141">
        <f>'[1]OBJETO DE GASTO'!C24-H37</f>
        <v>185081.46799999999</v>
      </c>
      <c r="I35" s="139">
        <f>J35+K35</f>
        <v>182228.53</v>
      </c>
      <c r="J35" s="140">
        <f>'RESUM. GASTO SOLICIIT. SUBPART '!H37+'RESUM. GASTO SOLICIIT. SUBPART '!H46+'RESUM. GASTO SOLICIIT. SUBPART '!H70+13953.53</f>
        <v>131978.53</v>
      </c>
      <c r="K35" s="39">
        <f>'RESUM. GASTO SOLICIIT. SUBPART '!M35</f>
        <v>50250</v>
      </c>
      <c r="L35" s="139">
        <f>M35+N35</f>
        <v>73650</v>
      </c>
      <c r="M35" s="137"/>
      <c r="N35" s="39">
        <f>'RESUM. GASTO SOLICIIT. SUBPART '!M92+'RESUM. GASTO SOLICIIT. SUBPART '!AA94-'RESUM. GASTO SOLICIIT. SUBPART '!M94+1000</f>
        <v>73650</v>
      </c>
      <c r="O35" s="139">
        <f>P35+Q35</f>
        <v>0</v>
      </c>
      <c r="P35" s="137"/>
      <c r="Q35" s="39"/>
      <c r="R35" s="139">
        <f>S35+T35</f>
        <v>0</v>
      </c>
      <c r="S35" s="137"/>
      <c r="T35" s="39"/>
      <c r="U35" s="139">
        <f>V35+W35</f>
        <v>0</v>
      </c>
      <c r="V35" s="136"/>
      <c r="W35" s="39"/>
      <c r="X35" s="139">
        <f>Y35+Z35</f>
        <v>0</v>
      </c>
      <c r="Y35" s="136"/>
      <c r="Z35" s="39"/>
      <c r="AA35" s="139">
        <f>AB35+AC35</f>
        <v>0</v>
      </c>
      <c r="AB35" s="136"/>
      <c r="AC35" s="39"/>
      <c r="AD35" s="142">
        <f>F35+I35+L35+O35+R35+U35+X35+AA35</f>
        <v>443159.99800000002</v>
      </c>
    </row>
    <row r="36" spans="1:30" s="32" customFormat="1" ht="22.5" hidden="1" x14ac:dyDescent="0.2">
      <c r="A36" s="40" t="s">
        <v>58</v>
      </c>
      <c r="B36" s="41" t="s">
        <v>59</v>
      </c>
      <c r="C36" s="136"/>
      <c r="D36" s="137"/>
      <c r="E36" s="138">
        <f>INGRESOS!C36</f>
        <v>0</v>
      </c>
      <c r="F36" s="139">
        <f>G36+H36</f>
        <v>0</v>
      </c>
      <c r="G36" s="140"/>
      <c r="H36" s="141"/>
      <c r="I36" s="139">
        <f>J36+K36</f>
        <v>0</v>
      </c>
      <c r="J36" s="140"/>
      <c r="K36" s="39"/>
      <c r="L36" s="139">
        <f>M36+N36</f>
        <v>0</v>
      </c>
      <c r="M36" s="137"/>
      <c r="N36" s="39"/>
      <c r="O36" s="139">
        <f>P36+Q36</f>
        <v>0</v>
      </c>
      <c r="P36" s="137"/>
      <c r="Q36" s="39"/>
      <c r="R36" s="139">
        <f>S36+T36</f>
        <v>0</v>
      </c>
      <c r="S36" s="137"/>
      <c r="T36" s="39"/>
      <c r="U36" s="139">
        <f>V36+W36</f>
        <v>0</v>
      </c>
      <c r="V36" s="136"/>
      <c r="W36" s="39"/>
      <c r="X36" s="139">
        <f>Y36+Z36</f>
        <v>0</v>
      </c>
      <c r="Y36" s="136"/>
      <c r="Z36" s="39"/>
      <c r="AA36" s="139">
        <f>AB36+AC36</f>
        <v>0</v>
      </c>
      <c r="AB36" s="136"/>
      <c r="AC36" s="39"/>
      <c r="AD36" s="142">
        <f>F36+I36+L36+O36+R36+U36+X36+AA36</f>
        <v>0</v>
      </c>
    </row>
    <row r="37" spans="1:30" s="32" customFormat="1" ht="22.5" x14ac:dyDescent="0.2">
      <c r="A37" s="154" t="s">
        <v>61</v>
      </c>
      <c r="B37" s="155" t="s">
        <v>62</v>
      </c>
      <c r="C37" s="136"/>
      <c r="D37" s="137"/>
      <c r="E37" s="138">
        <f>INGRESOS!C38</f>
        <v>34000</v>
      </c>
      <c r="F37" s="139">
        <f>G37+H37</f>
        <v>0</v>
      </c>
      <c r="G37" s="140"/>
      <c r="H37" s="141"/>
      <c r="I37" s="139">
        <f>J37+K37</f>
        <v>27750</v>
      </c>
      <c r="J37" s="140"/>
      <c r="K37" s="39">
        <f>E37-V37</f>
        <v>27750</v>
      </c>
      <c r="L37" s="139">
        <f>M37+N37</f>
        <v>0</v>
      </c>
      <c r="M37" s="137"/>
      <c r="N37" s="39"/>
      <c r="O37" s="139">
        <f>P37+Q37</f>
        <v>0</v>
      </c>
      <c r="P37" s="137"/>
      <c r="Q37" s="39"/>
      <c r="R37" s="139">
        <f>S37+T37</f>
        <v>0</v>
      </c>
      <c r="S37" s="137"/>
      <c r="T37" s="39"/>
      <c r="U37" s="139">
        <f>V37+W37</f>
        <v>6250</v>
      </c>
      <c r="V37" s="136">
        <f>'[1]OBJETO DE GASTO'!H24</f>
        <v>6250</v>
      </c>
      <c r="W37" s="39"/>
      <c r="X37" s="139">
        <f>Y37+Z37</f>
        <v>0</v>
      </c>
      <c r="Y37" s="136"/>
      <c r="Z37" s="39"/>
      <c r="AA37" s="139">
        <f>AB37+AC37</f>
        <v>0</v>
      </c>
      <c r="AB37" s="136"/>
      <c r="AC37" s="39"/>
      <c r="AD37" s="142">
        <f>F37+I37+L37+O37+R37+U37+X37+AA37</f>
        <v>34000</v>
      </c>
    </row>
    <row r="38" spans="1:30" x14ac:dyDescent="0.2">
      <c r="A38" s="38"/>
      <c r="B38" s="34"/>
      <c r="C38" s="136"/>
      <c r="D38" s="137"/>
      <c r="E38" s="136"/>
      <c r="F38" s="156"/>
      <c r="G38" s="140"/>
      <c r="H38" s="120"/>
      <c r="I38" s="121"/>
      <c r="J38" s="122"/>
      <c r="K38" s="64"/>
      <c r="L38" s="121"/>
      <c r="M38" s="123"/>
      <c r="N38" s="64"/>
      <c r="O38" s="121"/>
      <c r="P38" s="123"/>
      <c r="Q38" s="64"/>
      <c r="R38" s="121"/>
      <c r="S38" s="123"/>
      <c r="T38" s="64"/>
      <c r="U38" s="124"/>
      <c r="V38" s="125"/>
      <c r="W38" s="64"/>
      <c r="X38" s="124"/>
      <c r="Y38" s="125"/>
      <c r="Z38" s="64"/>
      <c r="AA38" s="124"/>
      <c r="AB38" s="125"/>
      <c r="AC38" s="64"/>
      <c r="AD38" s="126"/>
    </row>
    <row r="39" spans="1:30" x14ac:dyDescent="0.2">
      <c r="A39" s="7" t="s">
        <v>66</v>
      </c>
      <c r="B39" s="8" t="s">
        <v>67</v>
      </c>
      <c r="C39" s="143">
        <f>D41</f>
        <v>353480.76</v>
      </c>
      <c r="D39" s="137"/>
      <c r="E39" s="136"/>
      <c r="F39" s="156"/>
      <c r="G39" s="140"/>
      <c r="H39" s="120"/>
      <c r="I39" s="121"/>
      <c r="J39" s="122"/>
      <c r="K39" s="64"/>
      <c r="L39" s="121"/>
      <c r="M39" s="123"/>
      <c r="N39" s="64"/>
      <c r="O39" s="121"/>
      <c r="P39" s="123"/>
      <c r="Q39" s="64"/>
      <c r="R39" s="121"/>
      <c r="S39" s="123"/>
      <c r="T39" s="64"/>
      <c r="U39" s="124"/>
      <c r="V39" s="125"/>
      <c r="W39" s="64"/>
      <c r="X39" s="124"/>
      <c r="Y39" s="125"/>
      <c r="Z39" s="64"/>
      <c r="AA39" s="124"/>
      <c r="AB39" s="125"/>
      <c r="AC39" s="64"/>
      <c r="AD39" s="126"/>
    </row>
    <row r="40" spans="1:30" x14ac:dyDescent="0.2">
      <c r="A40" s="38"/>
      <c r="B40" s="34"/>
      <c r="C40" s="136"/>
      <c r="D40" s="137"/>
      <c r="E40" s="136"/>
      <c r="F40" s="156"/>
      <c r="G40" s="140"/>
      <c r="H40" s="120"/>
      <c r="I40" s="121"/>
      <c r="J40" s="122"/>
      <c r="K40" s="64"/>
      <c r="L40" s="121"/>
      <c r="M40" s="123"/>
      <c r="N40" s="64"/>
      <c r="O40" s="121"/>
      <c r="P40" s="123"/>
      <c r="Q40" s="64"/>
      <c r="R40" s="121"/>
      <c r="S40" s="123"/>
      <c r="T40" s="64"/>
      <c r="U40" s="124"/>
      <c r="V40" s="125"/>
      <c r="W40" s="64"/>
      <c r="X40" s="124"/>
      <c r="Y40" s="125"/>
      <c r="Z40" s="64"/>
      <c r="AA40" s="124"/>
      <c r="AB40" s="125"/>
      <c r="AC40" s="64"/>
      <c r="AD40" s="126"/>
    </row>
    <row r="41" spans="1:30" x14ac:dyDescent="0.2">
      <c r="A41" s="7" t="s">
        <v>68</v>
      </c>
      <c r="B41" s="44" t="s">
        <v>69</v>
      </c>
      <c r="C41" s="136"/>
      <c r="D41" s="149">
        <f>E43+E45+E46</f>
        <v>353480.76</v>
      </c>
      <c r="E41" s="136"/>
      <c r="F41" s="156"/>
      <c r="G41" s="140"/>
      <c r="H41" s="120"/>
      <c r="I41" s="121"/>
      <c r="J41" s="122"/>
      <c r="K41" s="64"/>
      <c r="L41" s="121"/>
      <c r="M41" s="123"/>
      <c r="N41" s="64"/>
      <c r="O41" s="121"/>
      <c r="P41" s="123"/>
      <c r="Q41" s="64"/>
      <c r="R41" s="121"/>
      <c r="S41" s="123"/>
      <c r="T41" s="64"/>
      <c r="U41" s="124"/>
      <c r="V41" s="125"/>
      <c r="W41" s="64"/>
      <c r="X41" s="124"/>
      <c r="Y41" s="125"/>
      <c r="Z41" s="64"/>
      <c r="AA41" s="124"/>
      <c r="AB41" s="125"/>
      <c r="AC41" s="64"/>
      <c r="AD41" s="126"/>
    </row>
    <row r="42" spans="1:30" x14ac:dyDescent="0.2">
      <c r="A42" s="7" t="s">
        <v>70</v>
      </c>
      <c r="B42" s="17" t="s">
        <v>71</v>
      </c>
      <c r="C42" s="136"/>
      <c r="D42" s="137"/>
      <c r="E42" s="136"/>
      <c r="F42" s="156"/>
      <c r="G42" s="140"/>
      <c r="H42" s="120"/>
      <c r="I42" s="121"/>
      <c r="J42" s="122"/>
      <c r="K42" s="64"/>
      <c r="L42" s="121"/>
      <c r="M42" s="123"/>
      <c r="N42" s="64"/>
      <c r="O42" s="121"/>
      <c r="P42" s="123"/>
      <c r="Q42" s="64"/>
      <c r="R42" s="121"/>
      <c r="S42" s="123"/>
      <c r="T42" s="64"/>
      <c r="U42" s="124"/>
      <c r="V42" s="125"/>
      <c r="W42" s="64"/>
      <c r="X42" s="124"/>
      <c r="Y42" s="125"/>
      <c r="Z42" s="64"/>
      <c r="AA42" s="124"/>
      <c r="AB42" s="125"/>
      <c r="AC42" s="64"/>
      <c r="AD42" s="126"/>
    </row>
    <row r="43" spans="1:30" x14ac:dyDescent="0.2">
      <c r="A43" s="38"/>
      <c r="B43" s="34" t="s">
        <v>72</v>
      </c>
      <c r="C43" s="136"/>
      <c r="D43" s="137"/>
      <c r="E43" s="136">
        <f>INGRESOS!C47</f>
        <v>353480.76</v>
      </c>
      <c r="F43" s="131">
        <f>G43+H43</f>
        <v>0</v>
      </c>
      <c r="G43" s="140"/>
      <c r="H43" s="120"/>
      <c r="I43" s="131">
        <f>J43+K43</f>
        <v>151700</v>
      </c>
      <c r="J43" s="122">
        <f>'RESUM. GASTO SOLICIIT. SUBPART '!AB44+'RESUM. GASTO SOLICIIT. SUBPART '!H66+'RESUM. GASTO SOLICIIT. SUBPART '!H80</f>
        <v>58650</v>
      </c>
      <c r="K43" s="64">
        <f>'RESUM. GASTO SOLICIIT. SUBPART '!AB43+'RESUM. GASTO SOLICIIT. SUBPART '!AA66-'RESUM. GASTO SOLICIIT. SUBPART '!M66+'RESUM. GASTO SOLICIIT. SUBPART '!AA79+'RESUM. GASTO SOLICIIT. SUBPART '!AA80-'RESUM. GASTO SOLICIIT. SUBPART '!M80</f>
        <v>93050</v>
      </c>
      <c r="L43" s="131">
        <f>M43+N43</f>
        <v>138780</v>
      </c>
      <c r="M43" s="123">
        <f>'RESUM. GASTO SOLICIIT. SUBPART '!H98+'RESUM. GASTO SOLICIIT. SUBPART '!H113+'RESUM. GASTO SOLICIIT. SUBPART '!H114</f>
        <v>9300</v>
      </c>
      <c r="N43" s="64">
        <f>'RESUM. GASTO SOLICIIT. SUBPART '!AA96+'RESUM. GASTO SOLICIIT. SUBPART '!AA98+'RESUM. GASTO SOLICIIT. SUBPART '!AA103+'RESUM. GASTO SOLICIIT. SUBPART '!AA113+'RESUM. GASTO SOLICIIT. SUBPART '!AA114-'RESUM. GASTO SOLICIIT. SUBPART '!M114+'RESUM. GASTO SOLICIIT. SUBPART '!AA120</f>
        <v>129480</v>
      </c>
      <c r="O43" s="131">
        <f>P43+Q43</f>
        <v>0</v>
      </c>
      <c r="P43" s="123"/>
      <c r="Q43" s="64"/>
      <c r="R43" s="131">
        <f>S43+T43</f>
        <v>42000.76</v>
      </c>
      <c r="S43" s="123">
        <f>'RESUM. GASTO SOLICIIT. SUBPART '!H130</f>
        <v>11050</v>
      </c>
      <c r="T43" s="64">
        <f>'RESUM. GASTO SOLICIIT. SUBPART '!AA130</f>
        <v>30950.760000000002</v>
      </c>
      <c r="U43" s="131">
        <f>V43+W43</f>
        <v>21000</v>
      </c>
      <c r="V43" s="125">
        <f>'RESUM. GASTO SOLICIIT. SUBPART '!H150</f>
        <v>21000</v>
      </c>
      <c r="W43" s="64"/>
      <c r="X43" s="131">
        <f>Y43+Z43</f>
        <v>0</v>
      </c>
      <c r="Y43" s="125"/>
      <c r="Z43" s="64"/>
      <c r="AA43" s="131">
        <f>AB43+AC43</f>
        <v>0</v>
      </c>
      <c r="AB43" s="125"/>
      <c r="AC43" s="64"/>
      <c r="AD43" s="132">
        <f>F43+I43+L43+O43+R43+U43+X43+AA43</f>
        <v>353480.76</v>
      </c>
    </row>
    <row r="44" spans="1:30" hidden="1" x14ac:dyDescent="0.2">
      <c r="A44" s="7" t="s">
        <v>73</v>
      </c>
      <c r="B44" s="17" t="s">
        <v>74</v>
      </c>
      <c r="C44" s="136"/>
      <c r="D44" s="137"/>
      <c r="E44" s="136"/>
      <c r="F44" s="156"/>
      <c r="G44" s="140"/>
      <c r="H44" s="120"/>
      <c r="I44" s="121"/>
      <c r="J44" s="122"/>
      <c r="K44" s="64"/>
      <c r="L44" s="121"/>
      <c r="M44" s="123"/>
      <c r="N44" s="64"/>
      <c r="O44" s="121"/>
      <c r="P44" s="123"/>
      <c r="Q44" s="64"/>
      <c r="R44" s="121"/>
      <c r="S44" s="123"/>
      <c r="T44" s="64"/>
      <c r="U44" s="124"/>
      <c r="V44" s="125"/>
      <c r="W44" s="64"/>
      <c r="X44" s="124"/>
      <c r="Y44" s="125"/>
      <c r="Z44" s="64"/>
      <c r="AA44" s="124"/>
      <c r="AB44" s="125"/>
      <c r="AC44" s="64"/>
      <c r="AD44" s="126"/>
    </row>
    <row r="45" spans="1:30" ht="22.5" hidden="1" x14ac:dyDescent="0.2">
      <c r="A45" s="38"/>
      <c r="B45" s="34" t="s">
        <v>75</v>
      </c>
      <c r="C45" s="136"/>
      <c r="D45" s="137"/>
      <c r="E45" s="136">
        <f>INGRESOS!C49</f>
        <v>0</v>
      </c>
      <c r="F45" s="156"/>
      <c r="G45" s="140"/>
      <c r="H45" s="120"/>
      <c r="I45" s="121"/>
      <c r="J45" s="122"/>
      <c r="K45" s="64"/>
      <c r="L45" s="121"/>
      <c r="M45" s="123"/>
      <c r="N45" s="64"/>
      <c r="O45" s="121"/>
      <c r="P45" s="123"/>
      <c r="Q45" s="64"/>
      <c r="R45" s="121"/>
      <c r="S45" s="123"/>
      <c r="T45" s="64"/>
      <c r="U45" s="124"/>
      <c r="V45" s="125"/>
      <c r="W45" s="64"/>
      <c r="X45" s="124"/>
      <c r="Y45" s="125"/>
      <c r="Z45" s="64"/>
      <c r="AA45" s="124"/>
      <c r="AB45" s="125"/>
      <c r="AC45" s="64"/>
      <c r="AD45" s="126"/>
    </row>
    <row r="46" spans="1:30" hidden="1" x14ac:dyDescent="0.2">
      <c r="A46" s="26"/>
      <c r="B46" s="34" t="s">
        <v>93</v>
      </c>
      <c r="C46" s="136"/>
      <c r="D46" s="137"/>
      <c r="E46" s="138">
        <f>INGRESOS!C50</f>
        <v>0</v>
      </c>
      <c r="F46" s="131">
        <f>G46+H46</f>
        <v>0</v>
      </c>
      <c r="G46" s="140"/>
      <c r="H46" s="120"/>
      <c r="I46" s="131">
        <f>J46+K46</f>
        <v>0</v>
      </c>
      <c r="J46" s="122"/>
      <c r="K46" s="64"/>
      <c r="L46" s="131">
        <f>M46+N46</f>
        <v>0</v>
      </c>
      <c r="M46" s="123"/>
      <c r="N46" s="64">
        <f>'RESUM. GASTO SOLICIIT. SUBPART '!X92</f>
        <v>0</v>
      </c>
      <c r="O46" s="131">
        <f>P46+Q46</f>
        <v>0</v>
      </c>
      <c r="P46" s="123"/>
      <c r="Q46" s="64"/>
      <c r="R46" s="131">
        <f>S46+T46</f>
        <v>0</v>
      </c>
      <c r="S46" s="123"/>
      <c r="T46" s="64"/>
      <c r="U46" s="131">
        <f>V46+W46</f>
        <v>0</v>
      </c>
      <c r="V46" s="125"/>
      <c r="W46" s="64"/>
      <c r="X46" s="131">
        <f>Y46+Z46</f>
        <v>0</v>
      </c>
      <c r="Y46" s="125"/>
      <c r="Z46" s="64"/>
      <c r="AA46" s="131">
        <f>AB46+AC46</f>
        <v>0</v>
      </c>
      <c r="AB46" s="125"/>
      <c r="AC46" s="64"/>
      <c r="AD46" s="132">
        <f>F46+I46+L46+O46+R46+U46+X46+AA46</f>
        <v>0</v>
      </c>
    </row>
    <row r="47" spans="1:30" ht="13.5" thickBot="1" x14ac:dyDescent="0.25">
      <c r="A47" s="45"/>
      <c r="B47" s="46"/>
      <c r="C47" s="125"/>
      <c r="D47" s="123"/>
      <c r="E47" s="125"/>
      <c r="F47" s="121"/>
      <c r="G47" s="122"/>
      <c r="H47" s="109"/>
      <c r="I47" s="110"/>
      <c r="J47" s="111"/>
      <c r="K47" s="112"/>
      <c r="L47" s="110"/>
      <c r="M47" s="113"/>
      <c r="N47" s="112"/>
      <c r="O47" s="110"/>
      <c r="P47" s="113"/>
      <c r="Q47" s="112"/>
      <c r="R47" s="110"/>
      <c r="S47" s="113"/>
      <c r="T47" s="112"/>
      <c r="U47" s="114"/>
      <c r="V47" s="115"/>
      <c r="W47" s="112"/>
      <c r="X47" s="114"/>
      <c r="Y47" s="115"/>
      <c r="Z47" s="112"/>
      <c r="AA47" s="114"/>
      <c r="AB47" s="115"/>
      <c r="AC47" s="112"/>
      <c r="AD47" s="116"/>
    </row>
    <row r="48" spans="1:30" ht="13.5" thickBot="1" x14ac:dyDescent="0.25">
      <c r="A48" s="157" t="s">
        <v>109</v>
      </c>
      <c r="B48" s="158"/>
      <c r="C48" s="159">
        <f>C11+C39</f>
        <v>1106700.76</v>
      </c>
      <c r="D48" s="160"/>
      <c r="E48" s="161"/>
      <c r="F48" s="162"/>
      <c r="G48" s="163"/>
      <c r="H48" s="164"/>
      <c r="I48" s="162"/>
      <c r="J48" s="163"/>
      <c r="K48" s="164"/>
      <c r="L48" s="162"/>
      <c r="M48" s="163"/>
      <c r="N48" s="164"/>
      <c r="O48" s="162"/>
      <c r="P48" s="163"/>
      <c r="Q48" s="164"/>
      <c r="R48" s="162"/>
      <c r="S48" s="163"/>
      <c r="T48" s="164"/>
      <c r="U48" s="162"/>
      <c r="V48" s="163"/>
      <c r="W48" s="164"/>
      <c r="X48" s="162"/>
      <c r="Y48" s="163"/>
      <c r="Z48" s="164"/>
      <c r="AA48" s="162"/>
      <c r="AB48" s="163"/>
      <c r="AC48" s="164"/>
      <c r="AD48" s="165"/>
    </row>
    <row r="49" spans="1:30" ht="13.5" thickBot="1" x14ac:dyDescent="0.25">
      <c r="A49" s="157" t="s">
        <v>110</v>
      </c>
      <c r="B49" s="166"/>
      <c r="C49" s="166"/>
      <c r="D49" s="166"/>
      <c r="E49" s="166"/>
      <c r="F49" s="167">
        <f>SUM(F11:F48)</f>
        <v>187281.46799999999</v>
      </c>
      <c r="G49" s="168"/>
      <c r="H49" s="169"/>
      <c r="I49" s="167">
        <f>SUM(I11:I48)</f>
        <v>617677</v>
      </c>
      <c r="J49" s="168"/>
      <c r="K49" s="169"/>
      <c r="L49" s="167">
        <f>SUM(L11:L48)</f>
        <v>232491.53</v>
      </c>
      <c r="M49" s="168"/>
      <c r="N49" s="169"/>
      <c r="O49" s="167">
        <f>SUM(O11:O48)</f>
        <v>0</v>
      </c>
      <c r="P49" s="168"/>
      <c r="Q49" s="169"/>
      <c r="R49" s="167">
        <f>SUM(R11:R48)</f>
        <v>42000.76</v>
      </c>
      <c r="S49" s="168"/>
      <c r="T49" s="169"/>
      <c r="U49" s="167">
        <f>SUM(U11:U48)</f>
        <v>27250</v>
      </c>
      <c r="V49" s="168"/>
      <c r="W49" s="169"/>
      <c r="X49" s="167">
        <f>SUM(X11:X48)</f>
        <v>0</v>
      </c>
      <c r="Y49" s="168"/>
      <c r="Z49" s="169"/>
      <c r="AA49" s="167">
        <f>SUM(AA11:AA48)</f>
        <v>0</v>
      </c>
      <c r="AB49" s="168"/>
      <c r="AC49" s="169"/>
      <c r="AD49" s="159">
        <f>SUM(AD14:AD48)</f>
        <v>1106700.7579999999</v>
      </c>
    </row>
    <row r="50" spans="1:30" ht="13.5" thickBot="1" x14ac:dyDescent="0.25">
      <c r="A50" s="157" t="s">
        <v>111</v>
      </c>
      <c r="B50" s="166"/>
      <c r="C50" s="166"/>
      <c r="D50" s="166"/>
      <c r="E50" s="166"/>
      <c r="F50" s="170"/>
      <c r="G50" s="168">
        <f>SUM(G14:G48)</f>
        <v>2200</v>
      </c>
      <c r="H50" s="169"/>
      <c r="I50" s="170"/>
      <c r="J50" s="168">
        <f>SUM(J14:J48)</f>
        <v>208325</v>
      </c>
      <c r="K50" s="169"/>
      <c r="L50" s="170"/>
      <c r="M50" s="168">
        <f>SUM(M14:M48)</f>
        <v>29361.53</v>
      </c>
      <c r="N50" s="169"/>
      <c r="O50" s="170"/>
      <c r="P50" s="168">
        <f>SUM(P14:P48)</f>
        <v>0</v>
      </c>
      <c r="Q50" s="169"/>
      <c r="R50" s="170"/>
      <c r="S50" s="168">
        <f>SUM(S14:S48)</f>
        <v>11050</v>
      </c>
      <c r="T50" s="169"/>
      <c r="U50" s="170"/>
      <c r="V50" s="168">
        <f>SUM(V14:V48)</f>
        <v>27250</v>
      </c>
      <c r="W50" s="169"/>
      <c r="X50" s="170"/>
      <c r="Y50" s="168">
        <f>SUM(Y14:Y48)</f>
        <v>0</v>
      </c>
      <c r="Z50" s="169"/>
      <c r="AA50" s="170"/>
      <c r="AB50" s="168">
        <f>SUM(AB14:AB48)</f>
        <v>0</v>
      </c>
      <c r="AC50" s="169"/>
      <c r="AD50" s="171">
        <f>G50+J50+M50+P50+S50+V50+Y50+AB50</f>
        <v>278186.53000000003</v>
      </c>
    </row>
    <row r="51" spans="1:30" ht="13.5" thickBot="1" x14ac:dyDescent="0.25">
      <c r="A51" s="157" t="s">
        <v>112</v>
      </c>
      <c r="B51" s="166"/>
      <c r="C51" s="166"/>
      <c r="D51" s="166"/>
      <c r="E51" s="166"/>
      <c r="F51" s="170"/>
      <c r="G51" s="168"/>
      <c r="H51" s="169">
        <f>SUM(H14:H48)</f>
        <v>185081.46799999999</v>
      </c>
      <c r="I51" s="170"/>
      <c r="J51" s="168"/>
      <c r="K51" s="169">
        <f>SUM(K14:K48)</f>
        <v>409352</v>
      </c>
      <c r="L51" s="170"/>
      <c r="M51" s="168"/>
      <c r="N51" s="169">
        <f>SUM(N14:N48)</f>
        <v>203130</v>
      </c>
      <c r="O51" s="170"/>
      <c r="P51" s="168"/>
      <c r="Q51" s="169">
        <f>SUM(Q14:Q48)</f>
        <v>0</v>
      </c>
      <c r="R51" s="170"/>
      <c r="S51" s="168"/>
      <c r="T51" s="169">
        <f>SUM(T14:T48)</f>
        <v>30950.760000000002</v>
      </c>
      <c r="U51" s="170"/>
      <c r="V51" s="168"/>
      <c r="W51" s="169">
        <f>SUM(W14:W48)</f>
        <v>0</v>
      </c>
      <c r="X51" s="170"/>
      <c r="Y51" s="168"/>
      <c r="Z51" s="169">
        <f>SUM(Z14:Z48)</f>
        <v>0</v>
      </c>
      <c r="AA51" s="170"/>
      <c r="AB51" s="168"/>
      <c r="AC51" s="169">
        <f>SUM(AC14:AC48)</f>
        <v>0</v>
      </c>
      <c r="AD51" s="171">
        <f>H51+K51+N51+Q51+T51+W51+Z51+AC51</f>
        <v>828514.228</v>
      </c>
    </row>
    <row r="52" spans="1:30" ht="13.5" thickBot="1" x14ac:dyDescent="0.25">
      <c r="A52" s="157" t="s">
        <v>113</v>
      </c>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72">
        <f>AD50+AD51</f>
        <v>1106700.7579999999</v>
      </c>
    </row>
    <row r="53" spans="1:30" x14ac:dyDescent="0.2">
      <c r="A53" s="2"/>
      <c r="D53" s="173"/>
    </row>
    <row r="54" spans="1:30" x14ac:dyDescent="0.2">
      <c r="A54" s="2"/>
      <c r="D54" s="173"/>
    </row>
    <row r="55" spans="1:30" x14ac:dyDescent="0.2">
      <c r="A55" s="2"/>
    </row>
    <row r="56" spans="1:30" x14ac:dyDescent="0.2">
      <c r="A56" s="2"/>
      <c r="T56" s="174"/>
      <c r="U56" s="174"/>
      <c r="V56" s="174"/>
      <c r="W56" s="174"/>
      <c r="X56" s="174"/>
      <c r="Y56" s="174"/>
      <c r="Z56" s="174"/>
      <c r="AA56" s="174"/>
      <c r="AB56" s="174"/>
      <c r="AC56" s="174"/>
    </row>
    <row r="57" spans="1:30" x14ac:dyDescent="0.2">
      <c r="A57" s="2"/>
      <c r="C57" s="2"/>
      <c r="G57" s="31"/>
      <c r="I57" s="2"/>
      <c r="L57" s="2"/>
      <c r="M57" s="2"/>
      <c r="N57" s="2"/>
      <c r="X57" s="2"/>
      <c r="Y57" s="2"/>
    </row>
    <row r="58" spans="1:30" x14ac:dyDescent="0.2">
      <c r="A58" s="2"/>
      <c r="C58" s="31"/>
      <c r="G58" s="31"/>
      <c r="I58" s="2"/>
      <c r="L58" s="2"/>
      <c r="M58" s="2"/>
      <c r="N58" s="2"/>
      <c r="X58" s="2"/>
      <c r="Y58" s="2"/>
    </row>
  </sheetData>
  <mergeCells count="25">
    <mergeCell ref="A50:E50"/>
    <mergeCell ref="A51:E51"/>
    <mergeCell ref="A52:AC52"/>
    <mergeCell ref="R9:T9"/>
    <mergeCell ref="U9:W9"/>
    <mergeCell ref="X9:Z9"/>
    <mergeCell ref="AA9:AC9"/>
    <mergeCell ref="A48:B48"/>
    <mergeCell ref="A49:E49"/>
    <mergeCell ref="D9:D10"/>
    <mergeCell ref="E9:E10"/>
    <mergeCell ref="F9:H9"/>
    <mergeCell ref="I9:K9"/>
    <mergeCell ref="L9:N9"/>
    <mergeCell ref="O9:Q9"/>
    <mergeCell ref="A2:AD2"/>
    <mergeCell ref="A4:AD4"/>
    <mergeCell ref="A5:AD5"/>
    <mergeCell ref="A6:AD6"/>
    <mergeCell ref="A8:E8"/>
    <mergeCell ref="F8:AC8"/>
    <mergeCell ref="AD8:AD9"/>
    <mergeCell ref="A9:A10"/>
    <mergeCell ref="B9:B10"/>
    <mergeCell ref="C9:C10"/>
  </mergeCells>
  <printOptions horizontalCentered="1"/>
  <pageMargins left="0.11811023622047245" right="0.11811023622047245" top="0.43307086614173229" bottom="0.43307086614173229" header="0" footer="0"/>
  <pageSetup paperSize="9" scale="78"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4"/>
  <sheetViews>
    <sheetView topLeftCell="A4" workbookViewId="0">
      <pane xSplit="2" ySplit="7" topLeftCell="E55" activePane="bottomRight" state="frozen"/>
      <selection activeCell="F52" sqref="F52"/>
      <selection pane="topRight" activeCell="F52" sqref="F52"/>
      <selection pane="bottomLeft" activeCell="F52" sqref="F52"/>
      <selection pane="bottomRight" activeCell="G100" sqref="G100"/>
    </sheetView>
  </sheetViews>
  <sheetFormatPr baseColWidth="10" defaultRowHeight="12.75" x14ac:dyDescent="0.2"/>
  <cols>
    <col min="1" max="1" width="16.28515625" customWidth="1"/>
    <col min="2" max="2" width="35.140625" bestFit="1" customWidth="1"/>
    <col min="3" max="3" width="11.28515625" customWidth="1"/>
    <col min="4" max="4" width="10.7109375" bestFit="1" customWidth="1"/>
    <col min="5" max="5" width="10.140625" bestFit="1" customWidth="1"/>
    <col min="6" max="6" width="10.7109375" bestFit="1" customWidth="1"/>
    <col min="7" max="7" width="43" bestFit="1" customWidth="1"/>
    <col min="8" max="9" width="10.140625" customWidth="1"/>
    <col min="10" max="10" width="11.42578125" customWidth="1"/>
  </cols>
  <sheetData>
    <row r="2" spans="1:11" x14ac:dyDescent="0.2">
      <c r="A2" s="1" t="s">
        <v>0</v>
      </c>
      <c r="B2" s="1"/>
      <c r="C2" s="1"/>
      <c r="D2" s="1"/>
      <c r="E2" s="1"/>
      <c r="F2" s="1"/>
      <c r="G2" s="1"/>
      <c r="H2" s="1"/>
      <c r="I2" s="1"/>
      <c r="J2" s="1"/>
      <c r="K2" s="1"/>
    </row>
    <row r="4" spans="1:11" x14ac:dyDescent="0.2">
      <c r="A4" s="1" t="s">
        <v>1</v>
      </c>
      <c r="B4" s="1"/>
      <c r="C4" s="1"/>
      <c r="D4" s="1"/>
      <c r="E4" s="1"/>
      <c r="F4" s="1"/>
      <c r="G4" s="1"/>
      <c r="H4" s="1"/>
      <c r="I4" s="1"/>
      <c r="J4" s="1"/>
      <c r="K4" s="1"/>
    </row>
    <row r="5" spans="1:11" x14ac:dyDescent="0.2">
      <c r="A5" s="1" t="s">
        <v>114</v>
      </c>
      <c r="B5" s="1"/>
      <c r="C5" s="1"/>
      <c r="D5" s="1"/>
      <c r="E5" s="1"/>
      <c r="F5" s="1"/>
      <c r="G5" s="1"/>
      <c r="H5" s="1"/>
      <c r="I5" s="1"/>
      <c r="J5" s="1"/>
      <c r="K5" s="1"/>
    </row>
    <row r="6" spans="1:11" x14ac:dyDescent="0.2">
      <c r="A6" s="1" t="s">
        <v>3</v>
      </c>
      <c r="B6" s="1"/>
      <c r="C6" s="1"/>
      <c r="D6" s="1"/>
      <c r="E6" s="1"/>
      <c r="F6" s="1"/>
      <c r="G6" s="1"/>
      <c r="H6" s="1"/>
      <c r="I6" s="1"/>
      <c r="J6" s="1"/>
      <c r="K6" s="1"/>
    </row>
    <row r="7" spans="1:11" ht="13.5" thickBot="1" x14ac:dyDescent="0.25">
      <c r="A7" s="70"/>
      <c r="B7" s="70"/>
      <c r="C7" s="70"/>
      <c r="D7" s="70"/>
      <c r="E7" s="70"/>
      <c r="F7" s="70"/>
      <c r="G7" s="70"/>
      <c r="H7" s="70"/>
      <c r="I7" s="70"/>
    </row>
    <row r="8" spans="1:11" ht="17.25" customHeight="1" thickBot="1" x14ac:dyDescent="0.25">
      <c r="A8" s="71" t="s">
        <v>2</v>
      </c>
      <c r="B8" s="72"/>
      <c r="C8" s="72"/>
      <c r="D8" s="72"/>
      <c r="E8" s="72"/>
      <c r="F8" s="71" t="s">
        <v>95</v>
      </c>
      <c r="G8" s="72"/>
      <c r="H8" s="72"/>
      <c r="I8" s="72"/>
      <c r="J8" s="73"/>
      <c r="K8" s="74" t="s">
        <v>77</v>
      </c>
    </row>
    <row r="9" spans="1:11" ht="12.75" customHeight="1" x14ac:dyDescent="0.2">
      <c r="A9" s="75" t="s">
        <v>96</v>
      </c>
      <c r="B9" s="76" t="s">
        <v>5</v>
      </c>
      <c r="C9" s="76" t="s">
        <v>97</v>
      </c>
      <c r="D9" s="77" t="s">
        <v>98</v>
      </c>
      <c r="E9" s="78" t="s">
        <v>99</v>
      </c>
      <c r="F9" s="175" t="s">
        <v>115</v>
      </c>
      <c r="G9" s="76"/>
      <c r="H9" s="176" t="s">
        <v>116</v>
      </c>
      <c r="I9" s="177"/>
      <c r="J9" s="178"/>
      <c r="K9" s="85"/>
    </row>
    <row r="10" spans="1:11" ht="33.75" x14ac:dyDescent="0.2">
      <c r="A10" s="86"/>
      <c r="B10" s="87"/>
      <c r="C10" s="87"/>
      <c r="D10" s="76"/>
      <c r="E10" s="88"/>
      <c r="F10" s="89" t="s">
        <v>117</v>
      </c>
      <c r="G10" s="179" t="s">
        <v>118</v>
      </c>
      <c r="H10" s="180" t="s">
        <v>77</v>
      </c>
      <c r="I10" s="90" t="s">
        <v>107</v>
      </c>
      <c r="J10" s="91" t="s">
        <v>108</v>
      </c>
      <c r="K10" s="92"/>
    </row>
    <row r="11" spans="1:11" x14ac:dyDescent="0.2">
      <c r="A11" s="7" t="s">
        <v>66</v>
      </c>
      <c r="B11" s="8" t="s">
        <v>67</v>
      </c>
      <c r="C11" s="143">
        <f>D13</f>
        <v>353480.76</v>
      </c>
      <c r="D11" s="137"/>
      <c r="E11" s="136"/>
      <c r="F11" s="181"/>
      <c r="G11" s="182"/>
      <c r="H11" s="140"/>
      <c r="I11" s="140"/>
      <c r="J11" s="120"/>
      <c r="K11" s="126"/>
    </row>
    <row r="12" spans="1:11" x14ac:dyDescent="0.2">
      <c r="A12" s="38"/>
      <c r="B12" s="34"/>
      <c r="C12" s="136"/>
      <c r="D12" s="137"/>
      <c r="E12" s="136"/>
      <c r="F12" s="181"/>
      <c r="G12" s="137"/>
      <c r="H12" s="140"/>
      <c r="I12" s="140"/>
      <c r="J12" s="120"/>
      <c r="K12" s="126"/>
    </row>
    <row r="13" spans="1:11" x14ac:dyDescent="0.2">
      <c r="A13" s="7" t="s">
        <v>68</v>
      </c>
      <c r="B13" s="44" t="s">
        <v>69</v>
      </c>
      <c r="C13" s="136"/>
      <c r="D13" s="149">
        <f>E15+E63+E64</f>
        <v>353480.76</v>
      </c>
      <c r="E13" s="136"/>
      <c r="F13" s="181"/>
      <c r="G13" s="137"/>
      <c r="H13" s="140"/>
      <c r="I13" s="140"/>
      <c r="J13" s="120"/>
      <c r="K13" s="126"/>
    </row>
    <row r="14" spans="1:11" x14ac:dyDescent="0.2">
      <c r="A14" s="7" t="s">
        <v>119</v>
      </c>
      <c r="B14" s="17" t="s">
        <v>71</v>
      </c>
      <c r="C14" s="136"/>
      <c r="D14" s="137"/>
      <c r="E14" s="136"/>
      <c r="F14" s="181"/>
      <c r="G14" s="137"/>
      <c r="H14" s="140"/>
      <c r="I14" s="140"/>
      <c r="J14" s="120"/>
      <c r="K14" s="126"/>
    </row>
    <row r="15" spans="1:11" x14ac:dyDescent="0.2">
      <c r="A15" s="38"/>
      <c r="B15" s="34" t="s">
        <v>72</v>
      </c>
      <c r="C15" s="136"/>
      <c r="D15" s="137"/>
      <c r="E15" s="136">
        <f>INGRESOS!C47</f>
        <v>353480.76</v>
      </c>
      <c r="F15" s="181"/>
      <c r="G15" s="137"/>
      <c r="H15" s="183"/>
      <c r="I15" s="140"/>
      <c r="J15" s="120"/>
      <c r="K15" s="132">
        <f>H16+H27+H40+H58</f>
        <v>353480.76</v>
      </c>
    </row>
    <row r="16" spans="1:11" x14ac:dyDescent="0.2">
      <c r="A16" s="26"/>
      <c r="B16" s="34"/>
      <c r="C16" s="136"/>
      <c r="D16" s="137"/>
      <c r="E16" s="136"/>
      <c r="F16" s="184">
        <v>1</v>
      </c>
      <c r="G16" s="185" t="s">
        <v>101</v>
      </c>
      <c r="H16" s="186">
        <f>H17+H20+H22+H24</f>
        <v>151700</v>
      </c>
      <c r="I16" s="140"/>
      <c r="J16" s="120"/>
      <c r="K16" s="132"/>
    </row>
    <row r="17" spans="1:11" x14ac:dyDescent="0.2">
      <c r="A17" s="26"/>
      <c r="B17" s="34"/>
      <c r="C17" s="136"/>
      <c r="D17" s="137"/>
      <c r="E17" s="136"/>
      <c r="F17" s="184">
        <v>1.02</v>
      </c>
      <c r="G17" s="185" t="s">
        <v>120</v>
      </c>
      <c r="H17" s="186">
        <f>H18+H19</f>
        <v>36850</v>
      </c>
      <c r="I17" s="140"/>
      <c r="J17" s="120"/>
      <c r="K17" s="132"/>
    </row>
    <row r="18" spans="1:11" x14ac:dyDescent="0.2">
      <c r="A18" s="26"/>
      <c r="B18" s="34"/>
      <c r="C18" s="136"/>
      <c r="D18" s="137"/>
      <c r="E18" s="136"/>
      <c r="F18" s="187" t="s">
        <v>121</v>
      </c>
      <c r="G18" s="188" t="s">
        <v>122</v>
      </c>
      <c r="H18" s="183">
        <f>I18+J18</f>
        <v>7100</v>
      </c>
      <c r="I18" s="140"/>
      <c r="J18" s="120">
        <f>'RESUM. GASTO SOLICIIT. SUBPART '!AB43</f>
        <v>7100</v>
      </c>
      <c r="K18" s="132"/>
    </row>
    <row r="19" spans="1:11" x14ac:dyDescent="0.2">
      <c r="A19" s="26"/>
      <c r="B19" s="34"/>
      <c r="C19" s="136"/>
      <c r="D19" s="137"/>
      <c r="E19" s="136"/>
      <c r="F19" s="187" t="s">
        <v>123</v>
      </c>
      <c r="G19" s="188" t="s">
        <v>124</v>
      </c>
      <c r="H19" s="183">
        <f>I19+J19</f>
        <v>29750</v>
      </c>
      <c r="I19" s="140">
        <f>'RESUM. GASTO SOLICIIT. SUBPART '!AB44</f>
        <v>29750</v>
      </c>
      <c r="J19" s="120"/>
      <c r="K19" s="132"/>
    </row>
    <row r="20" spans="1:11" x14ac:dyDescent="0.2">
      <c r="A20" s="26"/>
      <c r="B20" s="34"/>
      <c r="C20" s="136"/>
      <c r="D20" s="137"/>
      <c r="E20" s="136"/>
      <c r="F20" s="184">
        <v>1.05</v>
      </c>
      <c r="G20" s="185" t="s">
        <v>125</v>
      </c>
      <c r="H20" s="186">
        <f>H21</f>
        <v>71450</v>
      </c>
      <c r="I20" s="140"/>
      <c r="J20" s="120"/>
      <c r="K20" s="132"/>
    </row>
    <row r="21" spans="1:11" x14ac:dyDescent="0.2">
      <c r="A21" s="26"/>
      <c r="B21" s="34"/>
      <c r="C21" s="136"/>
      <c r="D21" s="137"/>
      <c r="E21" s="136"/>
      <c r="F21" s="187" t="s">
        <v>126</v>
      </c>
      <c r="G21" s="188" t="s">
        <v>127</v>
      </c>
      <c r="H21" s="183">
        <f>I21+J21</f>
        <v>71450</v>
      </c>
      <c r="I21" s="140">
        <f>'RESUM. GASTO SOLICIIT. SUBPART '!H66</f>
        <v>3000</v>
      </c>
      <c r="J21" s="120">
        <f>'RESUM. GASTO SOLICIIT. SUBPART '!AA66-'RESUM. GASTO SOLICIIT. SUBPART '!M66</f>
        <v>68450</v>
      </c>
      <c r="K21" s="132"/>
    </row>
    <row r="22" spans="1:11" hidden="1" x14ac:dyDescent="0.2">
      <c r="A22" s="26"/>
      <c r="B22" s="34"/>
      <c r="C22" s="136"/>
      <c r="D22" s="137"/>
      <c r="E22" s="136"/>
      <c r="F22" s="184">
        <v>1.07</v>
      </c>
      <c r="G22" s="185" t="s">
        <v>128</v>
      </c>
      <c r="H22" s="186">
        <f>H23</f>
        <v>0</v>
      </c>
      <c r="I22" s="140"/>
      <c r="J22" s="120"/>
      <c r="K22" s="132"/>
    </row>
    <row r="23" spans="1:11" hidden="1" x14ac:dyDescent="0.2">
      <c r="A23" s="26"/>
      <c r="B23" s="34"/>
      <c r="C23" s="136"/>
      <c r="D23" s="137"/>
      <c r="E23" s="136"/>
      <c r="F23" s="187" t="s">
        <v>129</v>
      </c>
      <c r="G23" s="188" t="s">
        <v>130</v>
      </c>
      <c r="H23" s="183">
        <f>I23+J23</f>
        <v>0</v>
      </c>
      <c r="I23" s="140"/>
      <c r="J23" s="120"/>
      <c r="K23" s="132"/>
    </row>
    <row r="24" spans="1:11" x14ac:dyDescent="0.2">
      <c r="A24" s="26"/>
      <c r="B24" s="34"/>
      <c r="C24" s="136"/>
      <c r="D24" s="137"/>
      <c r="E24" s="136"/>
      <c r="F24" s="184">
        <v>1.08</v>
      </c>
      <c r="G24" s="185" t="s">
        <v>131</v>
      </c>
      <c r="H24" s="186">
        <f>H25+H26</f>
        <v>43400</v>
      </c>
      <c r="I24" s="140"/>
      <c r="J24" s="120"/>
      <c r="K24" s="132"/>
    </row>
    <row r="25" spans="1:11" x14ac:dyDescent="0.2">
      <c r="A25" s="26"/>
      <c r="B25" s="34"/>
      <c r="C25" s="136"/>
      <c r="D25" s="137"/>
      <c r="E25" s="136"/>
      <c r="F25" s="187" t="s">
        <v>132</v>
      </c>
      <c r="G25" s="188" t="s">
        <v>133</v>
      </c>
      <c r="H25" s="183">
        <f t="shared" ref="H25:H26" si="0">I25+J25</f>
        <v>10000</v>
      </c>
      <c r="I25" s="140"/>
      <c r="J25" s="120">
        <f>'RESUM. GASTO SOLICIIT. SUBPART '!AB79</f>
        <v>10000</v>
      </c>
      <c r="K25" s="132"/>
    </row>
    <row r="26" spans="1:11" x14ac:dyDescent="0.2">
      <c r="A26" s="26"/>
      <c r="B26" s="34"/>
      <c r="C26" s="136"/>
      <c r="D26" s="137"/>
      <c r="E26" s="136"/>
      <c r="F26" s="187" t="s">
        <v>134</v>
      </c>
      <c r="G26" s="188" t="s">
        <v>135</v>
      </c>
      <c r="H26" s="183">
        <f t="shared" si="0"/>
        <v>33400</v>
      </c>
      <c r="I26" s="140"/>
      <c r="J26" s="120">
        <f>'RESUM. GASTO SOLICIIT. SUBPART '!AB80-'RESUM. GASTO SOLICIIT. SUBPART '!M80</f>
        <v>33400</v>
      </c>
      <c r="K26" s="132"/>
    </row>
    <row r="27" spans="1:11" x14ac:dyDescent="0.2">
      <c r="A27" s="26"/>
      <c r="B27" s="34"/>
      <c r="C27" s="136"/>
      <c r="D27" s="137"/>
      <c r="E27" s="136"/>
      <c r="F27" s="184">
        <v>2</v>
      </c>
      <c r="G27" s="185" t="s">
        <v>102</v>
      </c>
      <c r="H27" s="186">
        <f>H28+H31+H33+H36+H38</f>
        <v>138780</v>
      </c>
      <c r="I27" s="140"/>
      <c r="J27" s="120"/>
      <c r="K27" s="132"/>
    </row>
    <row r="28" spans="1:11" x14ac:dyDescent="0.2">
      <c r="A28" s="26"/>
      <c r="B28" s="34"/>
      <c r="C28" s="136"/>
      <c r="D28" s="137"/>
      <c r="E28" s="136"/>
      <c r="F28" s="184">
        <v>2.0099999999999998</v>
      </c>
      <c r="G28" s="185" t="s">
        <v>136</v>
      </c>
      <c r="H28" s="186">
        <f>H29+H30</f>
        <v>50100</v>
      </c>
      <c r="I28" s="140"/>
      <c r="J28" s="120"/>
      <c r="K28" s="132"/>
    </row>
    <row r="29" spans="1:11" x14ac:dyDescent="0.2">
      <c r="A29" s="26"/>
      <c r="B29" s="34"/>
      <c r="C29" s="136"/>
      <c r="D29" s="137"/>
      <c r="E29" s="136"/>
      <c r="F29" s="187" t="s">
        <v>137</v>
      </c>
      <c r="G29" s="188" t="s">
        <v>138</v>
      </c>
      <c r="H29" s="183">
        <f t="shared" ref="H29:H30" si="1">I29+J29</f>
        <v>5600</v>
      </c>
      <c r="I29" s="140"/>
      <c r="J29" s="120">
        <f>'RESUM. GASTO SOLICIIT. SUBPART '!AA96</f>
        <v>5600</v>
      </c>
      <c r="K29" s="132"/>
    </row>
    <row r="30" spans="1:11" x14ac:dyDescent="0.2">
      <c r="A30" s="26"/>
      <c r="B30" s="34"/>
      <c r="C30" s="136"/>
      <c r="D30" s="137"/>
      <c r="E30" s="136"/>
      <c r="F30" s="187" t="s">
        <v>139</v>
      </c>
      <c r="G30" s="188" t="s">
        <v>140</v>
      </c>
      <c r="H30" s="183">
        <f t="shared" si="1"/>
        <v>44500</v>
      </c>
      <c r="I30" s="140"/>
      <c r="J30" s="120">
        <f>'RESUM. GASTO SOLICIIT. SUBPART '!AB98</f>
        <v>44500</v>
      </c>
      <c r="K30" s="132"/>
    </row>
    <row r="31" spans="1:11" x14ac:dyDescent="0.2">
      <c r="A31" s="26"/>
      <c r="B31" s="34"/>
      <c r="C31" s="136"/>
      <c r="D31" s="137"/>
      <c r="E31" s="136"/>
      <c r="F31" s="184">
        <v>2.02</v>
      </c>
      <c r="G31" s="185" t="s">
        <v>141</v>
      </c>
      <c r="H31" s="186">
        <f>H32</f>
        <v>49180</v>
      </c>
      <c r="I31" s="140"/>
      <c r="J31" s="120"/>
      <c r="K31" s="132"/>
    </row>
    <row r="32" spans="1:11" x14ac:dyDescent="0.2">
      <c r="A32" s="26"/>
      <c r="B32" s="34"/>
      <c r="C32" s="136"/>
      <c r="D32" s="137"/>
      <c r="E32" s="136"/>
      <c r="F32" s="187" t="s">
        <v>142</v>
      </c>
      <c r="G32" s="188" t="s">
        <v>143</v>
      </c>
      <c r="H32" s="183">
        <f>I32+J32</f>
        <v>49180</v>
      </c>
      <c r="I32" s="140"/>
      <c r="J32" s="120">
        <f>'RESUM. GASTO SOLICIIT. SUBPART '!AA103</f>
        <v>49180</v>
      </c>
      <c r="K32" s="132"/>
    </row>
    <row r="33" spans="1:11" x14ac:dyDescent="0.2">
      <c r="A33" s="26"/>
      <c r="B33" s="34"/>
      <c r="C33" s="136"/>
      <c r="D33" s="137"/>
      <c r="E33" s="136"/>
      <c r="F33" s="184" t="s">
        <v>144</v>
      </c>
      <c r="G33" s="185" t="s">
        <v>145</v>
      </c>
      <c r="H33" s="186">
        <f>H34+H35</f>
        <v>29500</v>
      </c>
      <c r="I33" s="140"/>
      <c r="J33" s="120"/>
      <c r="K33" s="132"/>
    </row>
    <row r="34" spans="1:11" x14ac:dyDescent="0.2">
      <c r="A34" s="26"/>
      <c r="B34" s="34"/>
      <c r="C34" s="136"/>
      <c r="D34" s="137"/>
      <c r="E34" s="136"/>
      <c r="F34" s="187" t="s">
        <v>146</v>
      </c>
      <c r="G34" s="188" t="s">
        <v>147</v>
      </c>
      <c r="H34" s="183">
        <f t="shared" ref="H34:H35" si="2">I34+J34</f>
        <v>9000</v>
      </c>
      <c r="I34" s="140">
        <f>'RESUM. GASTO SOLICIIT. SUBPART '!H113</f>
        <v>500</v>
      </c>
      <c r="J34" s="120">
        <f>'RESUM. GASTO SOLICIIT. SUBPART '!AA113</f>
        <v>8500</v>
      </c>
      <c r="K34" s="132"/>
    </row>
    <row r="35" spans="1:11" x14ac:dyDescent="0.2">
      <c r="A35" s="26"/>
      <c r="B35" s="34"/>
      <c r="C35" s="136"/>
      <c r="D35" s="137"/>
      <c r="E35" s="136"/>
      <c r="F35" s="187" t="s">
        <v>148</v>
      </c>
      <c r="G35" s="188" t="s">
        <v>149</v>
      </c>
      <c r="H35" s="183">
        <f t="shared" si="2"/>
        <v>20500</v>
      </c>
      <c r="I35" s="140">
        <f>'RESUM. GASTO SOLICIIT. SUBPART '!H114</f>
        <v>8700</v>
      </c>
      <c r="J35" s="120">
        <f>'RESUM. GASTO SOLICIIT. SUBPART '!AA114-'RESUM. GASTO SOLICIIT. SUBPART '!M114</f>
        <v>11800</v>
      </c>
      <c r="K35" s="132"/>
    </row>
    <row r="36" spans="1:11" hidden="1" x14ac:dyDescent="0.2">
      <c r="A36" s="26"/>
      <c r="B36" s="34"/>
      <c r="C36" s="136"/>
      <c r="D36" s="137"/>
      <c r="E36" s="136"/>
      <c r="F36" s="184">
        <v>2.0499999999999998</v>
      </c>
      <c r="G36" s="185" t="s">
        <v>150</v>
      </c>
      <c r="H36" s="186">
        <f>H37</f>
        <v>0</v>
      </c>
      <c r="I36" s="140"/>
      <c r="J36" s="120"/>
      <c r="K36" s="132"/>
    </row>
    <row r="37" spans="1:11" hidden="1" x14ac:dyDescent="0.2">
      <c r="A37" s="26"/>
      <c r="B37" s="34"/>
      <c r="C37" s="136"/>
      <c r="D37" s="137"/>
      <c r="E37" s="136"/>
      <c r="F37" s="187" t="s">
        <v>151</v>
      </c>
      <c r="G37" s="188" t="s">
        <v>152</v>
      </c>
      <c r="H37" s="183">
        <f>I37+J37</f>
        <v>0</v>
      </c>
      <c r="I37" s="140"/>
      <c r="J37" s="120"/>
      <c r="K37" s="132"/>
    </row>
    <row r="38" spans="1:11" x14ac:dyDescent="0.2">
      <c r="A38" s="26"/>
      <c r="B38" s="34"/>
      <c r="C38" s="136"/>
      <c r="D38" s="137"/>
      <c r="E38" s="136"/>
      <c r="F38" s="184">
        <v>2.99</v>
      </c>
      <c r="G38" s="185" t="s">
        <v>153</v>
      </c>
      <c r="H38" s="186">
        <f>H39</f>
        <v>10000</v>
      </c>
      <c r="I38" s="140"/>
      <c r="J38" s="120"/>
      <c r="K38" s="132"/>
    </row>
    <row r="39" spans="1:11" x14ac:dyDescent="0.2">
      <c r="A39" s="26"/>
      <c r="B39" s="34"/>
      <c r="C39" s="136"/>
      <c r="D39" s="137"/>
      <c r="E39" s="136"/>
      <c r="F39" s="187" t="s">
        <v>154</v>
      </c>
      <c r="G39" s="188" t="s">
        <v>155</v>
      </c>
      <c r="H39" s="183">
        <f>I39+J39</f>
        <v>10000</v>
      </c>
      <c r="I39" s="140"/>
      <c r="J39" s="120">
        <f>'RESUM. GASTO SOLICIIT. SUBPART '!AA120</f>
        <v>10000</v>
      </c>
      <c r="K39" s="132"/>
    </row>
    <row r="40" spans="1:11" x14ac:dyDescent="0.2">
      <c r="A40" s="26"/>
      <c r="B40" s="34"/>
      <c r="C40" s="136"/>
      <c r="D40" s="137"/>
      <c r="E40" s="136"/>
      <c r="F40" s="184">
        <v>5</v>
      </c>
      <c r="G40" s="185" t="s">
        <v>104</v>
      </c>
      <c r="H40" s="186">
        <f>H41+H50+H55</f>
        <v>42000.76</v>
      </c>
      <c r="I40" s="140"/>
      <c r="J40" s="120"/>
      <c r="K40" s="132"/>
    </row>
    <row r="41" spans="1:11" x14ac:dyDescent="0.2">
      <c r="A41" s="26"/>
      <c r="B41" s="34"/>
      <c r="C41" s="136"/>
      <c r="D41" s="137"/>
      <c r="E41" s="136"/>
      <c r="F41" s="184">
        <v>5.01</v>
      </c>
      <c r="G41" s="185" t="s">
        <v>156</v>
      </c>
      <c r="H41" s="186">
        <f>H42+H43+H44+H45+H46+H47+H48+H49</f>
        <v>41500.76</v>
      </c>
      <c r="I41" s="140"/>
      <c r="J41" s="120"/>
      <c r="K41" s="132"/>
    </row>
    <row r="42" spans="1:11" x14ac:dyDescent="0.2">
      <c r="A42" s="26"/>
      <c r="B42" s="34"/>
      <c r="C42" s="136"/>
      <c r="D42" s="137"/>
      <c r="E42" s="136"/>
      <c r="F42" s="187" t="s">
        <v>157</v>
      </c>
      <c r="G42" s="188" t="s">
        <v>158</v>
      </c>
      <c r="H42" s="183">
        <f t="shared" ref="H42:H49" si="3">I42+J42</f>
        <v>12797</v>
      </c>
      <c r="I42" s="140"/>
      <c r="J42" s="120">
        <f>'RESUM. GASTO SOLICIIT. SUBPART '!AA132</f>
        <v>12797</v>
      </c>
      <c r="K42" s="132"/>
    </row>
    <row r="43" spans="1:11" hidden="1" x14ac:dyDescent="0.2">
      <c r="A43" s="26"/>
      <c r="B43" s="34"/>
      <c r="C43" s="136"/>
      <c r="D43" s="137"/>
      <c r="E43" s="136"/>
      <c r="F43" s="187" t="s">
        <v>159</v>
      </c>
      <c r="G43" s="188" t="s">
        <v>160</v>
      </c>
      <c r="H43" s="183">
        <f t="shared" si="3"/>
        <v>0</v>
      </c>
      <c r="I43" s="140">
        <f>'RESUM. GASTO SOLICIIT. SUBPART '!H133</f>
        <v>0</v>
      </c>
      <c r="J43" s="120">
        <f>'RESUM. GASTO SOLICIIT. SUBPART '!AA133</f>
        <v>0</v>
      </c>
      <c r="K43" s="132"/>
    </row>
    <row r="44" spans="1:11" hidden="1" x14ac:dyDescent="0.2">
      <c r="A44" s="26"/>
      <c r="B44" s="34"/>
      <c r="C44" s="136"/>
      <c r="D44" s="137"/>
      <c r="E44" s="136"/>
      <c r="F44" s="187" t="s">
        <v>161</v>
      </c>
      <c r="G44" s="188" t="s">
        <v>162</v>
      </c>
      <c r="H44" s="183">
        <f t="shared" si="3"/>
        <v>0</v>
      </c>
      <c r="I44" s="140">
        <f>'RESUM. GASTO SOLICIIT. SUBPART '!H134</f>
        <v>0</v>
      </c>
      <c r="J44" s="120">
        <f>'RESUM. GASTO SOLICIIT. SUBPART '!AA134</f>
        <v>0</v>
      </c>
      <c r="K44" s="132"/>
    </row>
    <row r="45" spans="1:11" x14ac:dyDescent="0.2">
      <c r="A45" s="26"/>
      <c r="B45" s="34"/>
      <c r="C45" s="136"/>
      <c r="D45" s="137"/>
      <c r="E45" s="136"/>
      <c r="F45" s="187" t="s">
        <v>163</v>
      </c>
      <c r="G45" s="188" t="s">
        <v>164</v>
      </c>
      <c r="H45" s="183">
        <f t="shared" si="3"/>
        <v>5580</v>
      </c>
      <c r="I45" s="140">
        <f>'RESUM. GASTO SOLICIIT. SUBPART '!H135</f>
        <v>1800</v>
      </c>
      <c r="J45" s="120">
        <f>'RESUM. GASTO SOLICIIT. SUBPART '!AA135</f>
        <v>3780</v>
      </c>
      <c r="K45" s="132"/>
    </row>
    <row r="46" spans="1:11" x14ac:dyDescent="0.2">
      <c r="A46" s="26"/>
      <c r="B46" s="34"/>
      <c r="C46" s="136"/>
      <c r="D46" s="137"/>
      <c r="E46" s="136"/>
      <c r="F46" s="187" t="s">
        <v>165</v>
      </c>
      <c r="G46" s="188" t="s">
        <v>166</v>
      </c>
      <c r="H46" s="183">
        <f t="shared" si="3"/>
        <v>8750</v>
      </c>
      <c r="I46" s="140">
        <f>'RESUM. GASTO SOLICIIT. SUBPART '!H136</f>
        <v>8750</v>
      </c>
      <c r="J46" s="120">
        <f>'RESUM. GASTO SOLICIIT. SUBPART '!AA136</f>
        <v>0</v>
      </c>
      <c r="K46" s="132"/>
    </row>
    <row r="47" spans="1:11" x14ac:dyDescent="0.2">
      <c r="A47" s="26"/>
      <c r="B47" s="34"/>
      <c r="C47" s="136"/>
      <c r="D47" s="137"/>
      <c r="E47" s="136"/>
      <c r="F47" s="187" t="s">
        <v>167</v>
      </c>
      <c r="G47" s="188" t="s">
        <v>168</v>
      </c>
      <c r="H47" s="183">
        <f t="shared" si="3"/>
        <v>9363.76</v>
      </c>
      <c r="I47" s="140"/>
      <c r="J47" s="120">
        <f>'RESUM. GASTO SOLICIIT. SUBPART '!AA137</f>
        <v>9363.76</v>
      </c>
      <c r="K47" s="132"/>
    </row>
    <row r="48" spans="1:11" hidden="1" x14ac:dyDescent="0.2">
      <c r="A48" s="26"/>
      <c r="B48" s="34"/>
      <c r="C48" s="136"/>
      <c r="D48" s="137"/>
      <c r="E48" s="136"/>
      <c r="F48" s="187" t="s">
        <v>169</v>
      </c>
      <c r="G48" s="188" t="s">
        <v>170</v>
      </c>
      <c r="H48" s="183">
        <f t="shared" si="3"/>
        <v>0</v>
      </c>
      <c r="I48" s="140">
        <f>'RESUM. GASTO SOLICIIT. SUBPART '!H138</f>
        <v>0</v>
      </c>
      <c r="J48" s="120">
        <f>'RESUM. GASTO SOLICIIT. SUBPART '!AA138</f>
        <v>0</v>
      </c>
      <c r="K48" s="132"/>
    </row>
    <row r="49" spans="1:11" x14ac:dyDescent="0.2">
      <c r="A49" s="26"/>
      <c r="B49" s="34"/>
      <c r="C49" s="136"/>
      <c r="D49" s="137"/>
      <c r="E49" s="136"/>
      <c r="F49" s="187" t="s">
        <v>171</v>
      </c>
      <c r="G49" s="188" t="s">
        <v>172</v>
      </c>
      <c r="H49" s="183">
        <f t="shared" si="3"/>
        <v>5010</v>
      </c>
      <c r="I49" s="140"/>
      <c r="J49" s="120">
        <f>'RESUM. GASTO SOLICIIT. SUBPART '!AA139</f>
        <v>5010</v>
      </c>
      <c r="K49" s="132"/>
    </row>
    <row r="50" spans="1:11" hidden="1" x14ac:dyDescent="0.2">
      <c r="A50" s="26"/>
      <c r="B50" s="34"/>
      <c r="C50" s="136"/>
      <c r="D50" s="137"/>
      <c r="E50" s="136"/>
      <c r="F50" s="184">
        <v>5.0199999999999996</v>
      </c>
      <c r="G50" s="185" t="s">
        <v>173</v>
      </c>
      <c r="H50" s="186">
        <f>H51+H52+H53+H54</f>
        <v>0</v>
      </c>
      <c r="I50" s="140"/>
      <c r="J50" s="120"/>
      <c r="K50" s="132"/>
    </row>
    <row r="51" spans="1:11" hidden="1" x14ac:dyDescent="0.2">
      <c r="A51" s="26"/>
      <c r="B51" s="34"/>
      <c r="C51" s="136"/>
      <c r="D51" s="137"/>
      <c r="E51" s="136"/>
      <c r="F51" s="187" t="s">
        <v>174</v>
      </c>
      <c r="G51" s="188" t="s">
        <v>175</v>
      </c>
      <c r="H51" s="183">
        <f t="shared" ref="H51:H54" si="4">I51+J51</f>
        <v>0</v>
      </c>
      <c r="I51" s="140">
        <f>'RESUM. GASTO SOLICIIT. SUBPART '!H141</f>
        <v>0</v>
      </c>
      <c r="J51" s="120">
        <f>'RESUM. GASTO SOLICIIT. SUBPART '!AA141</f>
        <v>0</v>
      </c>
      <c r="K51" s="132"/>
    </row>
    <row r="52" spans="1:11" hidden="1" x14ac:dyDescent="0.2">
      <c r="A52" s="26"/>
      <c r="B52" s="34"/>
      <c r="C52" s="136"/>
      <c r="D52" s="137"/>
      <c r="E52" s="136"/>
      <c r="F52" s="187" t="s">
        <v>176</v>
      </c>
      <c r="G52" s="188" t="s">
        <v>177</v>
      </c>
      <c r="H52" s="183">
        <f t="shared" si="4"/>
        <v>0</v>
      </c>
      <c r="I52" s="140">
        <f>'RESUM. GASTO SOLICIIT. SUBPART '!H142</f>
        <v>0</v>
      </c>
      <c r="J52" s="120">
        <f>'RESUM. GASTO SOLICIIT. SUBPART '!AA142</f>
        <v>0</v>
      </c>
      <c r="K52" s="132"/>
    </row>
    <row r="53" spans="1:11" hidden="1" x14ac:dyDescent="0.2">
      <c r="A53" s="26"/>
      <c r="B53" s="34"/>
      <c r="C53" s="136"/>
      <c r="D53" s="137"/>
      <c r="E53" s="136"/>
      <c r="F53" s="187" t="s">
        <v>178</v>
      </c>
      <c r="G53" s="188" t="s">
        <v>179</v>
      </c>
      <c r="H53" s="183">
        <f t="shared" si="4"/>
        <v>0</v>
      </c>
      <c r="I53" s="140">
        <f>'RESUM. GASTO SOLICIIT. SUBPART '!H143</f>
        <v>0</v>
      </c>
      <c r="J53" s="120">
        <f>'RESUM. GASTO SOLICIIT. SUBPART '!AA143</f>
        <v>0</v>
      </c>
      <c r="K53" s="132"/>
    </row>
    <row r="54" spans="1:11" hidden="1" x14ac:dyDescent="0.2">
      <c r="A54" s="26"/>
      <c r="B54" s="34"/>
      <c r="C54" s="136"/>
      <c r="D54" s="137"/>
      <c r="E54" s="136"/>
      <c r="F54" s="187" t="s">
        <v>180</v>
      </c>
      <c r="G54" s="188" t="s">
        <v>181</v>
      </c>
      <c r="H54" s="183">
        <f t="shared" si="4"/>
        <v>0</v>
      </c>
      <c r="I54" s="140">
        <f>'RESUM. GASTO SOLICIIT. SUBPART '!H144</f>
        <v>0</v>
      </c>
      <c r="J54" s="120">
        <f>'RESUM. GASTO SOLICIIT. SUBPART '!AA144</f>
        <v>0</v>
      </c>
      <c r="K54" s="132"/>
    </row>
    <row r="55" spans="1:11" x14ac:dyDescent="0.2">
      <c r="A55" s="26"/>
      <c r="B55" s="34"/>
      <c r="C55" s="136"/>
      <c r="D55" s="137"/>
      <c r="E55" s="136"/>
      <c r="F55" s="184">
        <v>5.99</v>
      </c>
      <c r="G55" s="185" t="s">
        <v>182</v>
      </c>
      <c r="H55" s="186">
        <f>H56+H57</f>
        <v>500</v>
      </c>
      <c r="I55" s="140"/>
      <c r="J55" s="120"/>
      <c r="K55" s="132"/>
    </row>
    <row r="56" spans="1:11" hidden="1" x14ac:dyDescent="0.2">
      <c r="A56" s="26"/>
      <c r="B56" s="34"/>
      <c r="C56" s="136"/>
      <c r="D56" s="137"/>
      <c r="E56" s="136"/>
      <c r="F56" s="187" t="s">
        <v>183</v>
      </c>
      <c r="G56" s="188" t="s">
        <v>184</v>
      </c>
      <c r="H56" s="183">
        <f>I56+J56</f>
        <v>0</v>
      </c>
      <c r="I56" s="140">
        <f>'RESUM. GASTO SOLICIIT. SUBPART '!AA146</f>
        <v>0</v>
      </c>
      <c r="J56" s="120">
        <f>'RESUM. GASTO SOLICIIT. SUBPART '!AA146</f>
        <v>0</v>
      </c>
      <c r="K56" s="132"/>
    </row>
    <row r="57" spans="1:11" x14ac:dyDescent="0.2">
      <c r="A57" s="26"/>
      <c r="B57" s="34"/>
      <c r="C57" s="136"/>
      <c r="D57" s="137"/>
      <c r="E57" s="136"/>
      <c r="F57" s="187" t="s">
        <v>185</v>
      </c>
      <c r="G57" s="188" t="s">
        <v>186</v>
      </c>
      <c r="H57" s="183">
        <f>I57+J57</f>
        <v>500</v>
      </c>
      <c r="I57" s="140">
        <f>'RESUM. GASTO SOLICIIT. SUBPART '!AB147</f>
        <v>500</v>
      </c>
      <c r="J57" s="120">
        <f>'RESUM. GASTO SOLICIIT. SUBPART '!AA147</f>
        <v>0</v>
      </c>
      <c r="K57" s="132"/>
    </row>
    <row r="58" spans="1:11" x14ac:dyDescent="0.2">
      <c r="A58" s="26"/>
      <c r="B58" s="34"/>
      <c r="C58" s="136"/>
      <c r="D58" s="137"/>
      <c r="E58" s="136"/>
      <c r="F58" s="184">
        <v>6</v>
      </c>
      <c r="G58" s="185" t="s">
        <v>51</v>
      </c>
      <c r="H58" s="186">
        <f>H59</f>
        <v>21000</v>
      </c>
      <c r="I58" s="140"/>
      <c r="J58" s="120"/>
      <c r="K58" s="132"/>
    </row>
    <row r="59" spans="1:11" x14ac:dyDescent="0.2">
      <c r="A59" s="26"/>
      <c r="B59" s="34"/>
      <c r="C59" s="136"/>
      <c r="D59" s="137"/>
      <c r="E59" s="136"/>
      <c r="F59" s="184" t="s">
        <v>187</v>
      </c>
      <c r="G59" s="185" t="s">
        <v>188</v>
      </c>
      <c r="H59" s="186">
        <f>H60</f>
        <v>21000</v>
      </c>
      <c r="I59" s="140"/>
      <c r="J59" s="120"/>
      <c r="K59" s="132"/>
    </row>
    <row r="60" spans="1:11" x14ac:dyDescent="0.2">
      <c r="A60" s="26"/>
      <c r="B60" s="34"/>
      <c r="C60" s="136"/>
      <c r="D60" s="137"/>
      <c r="E60" s="136"/>
      <c r="F60" s="189" t="s">
        <v>189</v>
      </c>
      <c r="G60" s="190" t="s">
        <v>190</v>
      </c>
      <c r="H60" s="183">
        <f>I60+J60</f>
        <v>21000</v>
      </c>
      <c r="I60" s="140">
        <f>'RESUM. GASTO SOLICIIT. SUBPART '!H150</f>
        <v>21000</v>
      </c>
      <c r="J60" s="120">
        <f>'RESUM. GASTO SOLICIIT. SUBPART '!AA150</f>
        <v>0</v>
      </c>
      <c r="K60" s="132"/>
    </row>
    <row r="61" spans="1:11" hidden="1" x14ac:dyDescent="0.2">
      <c r="A61" s="26"/>
      <c r="B61" s="34"/>
      <c r="C61" s="136"/>
      <c r="D61" s="137"/>
      <c r="E61" s="136"/>
      <c r="F61" s="181"/>
      <c r="G61" s="137"/>
      <c r="H61" s="183"/>
      <c r="I61" s="140"/>
      <c r="J61" s="120"/>
      <c r="K61" s="132"/>
    </row>
    <row r="62" spans="1:11" hidden="1" x14ac:dyDescent="0.2">
      <c r="A62" s="7" t="s">
        <v>73</v>
      </c>
      <c r="B62" s="17" t="s">
        <v>74</v>
      </c>
      <c r="C62" s="136"/>
      <c r="D62" s="137"/>
      <c r="E62" s="136"/>
      <c r="F62" s="181"/>
      <c r="G62" s="137"/>
      <c r="H62" s="140"/>
      <c r="I62" s="140"/>
      <c r="J62" s="120"/>
      <c r="K62" s="126"/>
    </row>
    <row r="63" spans="1:11" ht="22.5" hidden="1" x14ac:dyDescent="0.2">
      <c r="A63" s="38"/>
      <c r="B63" s="34" t="s">
        <v>75</v>
      </c>
      <c r="C63" s="136"/>
      <c r="D63" s="137"/>
      <c r="E63" s="136">
        <f>INGRESOS!C49</f>
        <v>0</v>
      </c>
      <c r="F63" s="181"/>
      <c r="G63" s="137"/>
      <c r="H63" s="140"/>
      <c r="I63" s="140"/>
      <c r="J63" s="120"/>
      <c r="K63" s="126"/>
    </row>
    <row r="64" spans="1:11" hidden="1" x14ac:dyDescent="0.2">
      <c r="A64" s="26"/>
      <c r="B64" s="34" t="s">
        <v>93</v>
      </c>
      <c r="C64" s="136"/>
      <c r="D64" s="137"/>
      <c r="E64" s="138">
        <f>INGRESOS!C50</f>
        <v>0</v>
      </c>
      <c r="F64" s="191"/>
      <c r="G64" s="192"/>
      <c r="H64" s="183"/>
      <c r="I64" s="140"/>
      <c r="J64" s="120"/>
      <c r="K64" s="132">
        <f>H65</f>
        <v>0</v>
      </c>
    </row>
    <row r="65" spans="1:11" hidden="1" x14ac:dyDescent="0.2">
      <c r="A65" s="26"/>
      <c r="B65" s="34"/>
      <c r="C65" s="136"/>
      <c r="D65" s="137"/>
      <c r="E65" s="138"/>
      <c r="F65" s="184">
        <v>5</v>
      </c>
      <c r="G65" s="185" t="s">
        <v>104</v>
      </c>
      <c r="H65" s="186">
        <f>H66</f>
        <v>0</v>
      </c>
      <c r="I65" s="140"/>
      <c r="J65" s="120"/>
      <c r="K65" s="132"/>
    </row>
    <row r="66" spans="1:11" hidden="1" x14ac:dyDescent="0.2">
      <c r="A66" s="26"/>
      <c r="B66" s="34"/>
      <c r="C66" s="136"/>
      <c r="D66" s="137"/>
      <c r="E66" s="138"/>
      <c r="F66" s="184">
        <v>5.0199999999999996</v>
      </c>
      <c r="G66" s="185" t="s">
        <v>173</v>
      </c>
      <c r="H66" s="186">
        <f>H67+H68+H69+H70</f>
        <v>0</v>
      </c>
      <c r="I66" s="140"/>
      <c r="J66" s="120"/>
      <c r="K66" s="132"/>
    </row>
    <row r="67" spans="1:11" hidden="1" x14ac:dyDescent="0.2">
      <c r="A67" s="26"/>
      <c r="B67" s="34"/>
      <c r="C67" s="136"/>
      <c r="D67" s="137"/>
      <c r="E67" s="138"/>
      <c r="F67" s="187" t="s">
        <v>174</v>
      </c>
      <c r="G67" s="188" t="s">
        <v>175</v>
      </c>
      <c r="H67" s="183">
        <f t="shared" ref="H67:H70" si="5">I67+J67</f>
        <v>0</v>
      </c>
      <c r="I67" s="140"/>
      <c r="J67" s="141"/>
      <c r="K67" s="132"/>
    </row>
    <row r="68" spans="1:11" hidden="1" x14ac:dyDescent="0.2">
      <c r="A68" s="26"/>
      <c r="B68" s="34"/>
      <c r="C68" s="136"/>
      <c r="D68" s="137"/>
      <c r="E68" s="138"/>
      <c r="F68" s="187" t="s">
        <v>176</v>
      </c>
      <c r="G68" s="188" t="s">
        <v>177</v>
      </c>
      <c r="H68" s="183">
        <f t="shared" si="5"/>
        <v>0</v>
      </c>
      <c r="I68" s="140"/>
      <c r="J68" s="141"/>
      <c r="K68" s="132"/>
    </row>
    <row r="69" spans="1:11" hidden="1" x14ac:dyDescent="0.2">
      <c r="A69" s="26"/>
      <c r="B69" s="34"/>
      <c r="C69" s="136"/>
      <c r="D69" s="137"/>
      <c r="E69" s="138"/>
      <c r="F69" s="187" t="s">
        <v>178</v>
      </c>
      <c r="G69" s="188" t="s">
        <v>179</v>
      </c>
      <c r="H69" s="183">
        <f t="shared" si="5"/>
        <v>0</v>
      </c>
      <c r="I69" s="140"/>
      <c r="J69" s="141"/>
      <c r="K69" s="132"/>
    </row>
    <row r="70" spans="1:11" hidden="1" x14ac:dyDescent="0.2">
      <c r="A70" s="26"/>
      <c r="B70" s="34"/>
      <c r="C70" s="136"/>
      <c r="D70" s="137"/>
      <c r="E70" s="138"/>
      <c r="F70" s="187" t="s">
        <v>180</v>
      </c>
      <c r="G70" s="188" t="s">
        <v>181</v>
      </c>
      <c r="H70" s="183">
        <f t="shared" si="5"/>
        <v>0</v>
      </c>
      <c r="I70" s="140"/>
      <c r="J70" s="141"/>
      <c r="K70" s="132"/>
    </row>
    <row r="71" spans="1:11" hidden="1" x14ac:dyDescent="0.2">
      <c r="A71" s="26"/>
      <c r="B71" s="34"/>
      <c r="C71" s="136"/>
      <c r="D71" s="137"/>
      <c r="E71" s="138"/>
      <c r="F71" s="191"/>
      <c r="G71" s="192"/>
      <c r="H71" s="183"/>
      <c r="I71" s="140"/>
      <c r="J71" s="120"/>
      <c r="K71" s="132"/>
    </row>
    <row r="72" spans="1:11" hidden="1" x14ac:dyDescent="0.2">
      <c r="A72" s="26"/>
      <c r="B72" s="34"/>
      <c r="C72" s="136"/>
      <c r="D72" s="137"/>
      <c r="E72" s="138"/>
      <c r="F72" s="191"/>
      <c r="G72" s="192"/>
      <c r="H72" s="183"/>
      <c r="I72" s="140"/>
      <c r="J72" s="120"/>
      <c r="K72" s="132"/>
    </row>
    <row r="73" spans="1:11" ht="13.5" thickBot="1" x14ac:dyDescent="0.25">
      <c r="A73" s="45"/>
      <c r="B73" s="46"/>
      <c r="C73" s="125"/>
      <c r="D73" s="123"/>
      <c r="E73" s="125"/>
      <c r="F73" s="124"/>
      <c r="G73" s="123"/>
      <c r="H73" s="122"/>
      <c r="I73" s="122"/>
      <c r="J73" s="109"/>
      <c r="K73" s="116"/>
    </row>
    <row r="74" spans="1:11" ht="13.5" thickBot="1" x14ac:dyDescent="0.25">
      <c r="A74" s="193" t="s">
        <v>109</v>
      </c>
      <c r="B74" s="194"/>
      <c r="C74" s="195">
        <f>C11</f>
        <v>353480.76</v>
      </c>
      <c r="D74" s="196"/>
      <c r="E74" s="197"/>
      <c r="F74" s="198"/>
      <c r="G74" s="199"/>
      <c r="H74" s="200"/>
      <c r="I74" s="163"/>
      <c r="J74" s="164"/>
      <c r="K74" s="165"/>
    </row>
    <row r="75" spans="1:11" ht="13.5" thickBot="1" x14ac:dyDescent="0.25">
      <c r="A75" s="157" t="s">
        <v>110</v>
      </c>
      <c r="B75" s="166"/>
      <c r="C75" s="166"/>
      <c r="D75" s="166"/>
      <c r="E75" s="166"/>
      <c r="F75" s="201"/>
      <c r="G75" s="201"/>
      <c r="H75" s="167">
        <f>H16+H27+H40+H58+H65</f>
        <v>353480.76</v>
      </c>
      <c r="I75" s="168"/>
      <c r="J75" s="169"/>
      <c r="K75" s="159">
        <f>SUM(K11:K74)</f>
        <v>353480.76</v>
      </c>
    </row>
    <row r="76" spans="1:11" ht="13.5" thickBot="1" x14ac:dyDescent="0.25">
      <c r="A76" s="157" t="s">
        <v>111</v>
      </c>
      <c r="B76" s="166"/>
      <c r="C76" s="166"/>
      <c r="D76" s="166"/>
      <c r="E76" s="166"/>
      <c r="F76" s="201"/>
      <c r="G76" s="201"/>
      <c r="H76" s="170"/>
      <c r="I76" s="168">
        <f>SUM(I11:I74)</f>
        <v>74000</v>
      </c>
      <c r="J76" s="169"/>
      <c r="K76" s="171">
        <f>I76</f>
        <v>74000</v>
      </c>
    </row>
    <row r="77" spans="1:11" ht="13.5" thickBot="1" x14ac:dyDescent="0.25">
      <c r="A77" s="157" t="s">
        <v>112</v>
      </c>
      <c r="B77" s="166"/>
      <c r="C77" s="166"/>
      <c r="D77" s="166"/>
      <c r="E77" s="166"/>
      <c r="F77" s="201"/>
      <c r="G77" s="201"/>
      <c r="H77" s="170"/>
      <c r="I77" s="168"/>
      <c r="J77" s="169">
        <f>SUM(J11:J74)</f>
        <v>279480.76</v>
      </c>
      <c r="K77" s="171">
        <f>J77</f>
        <v>279480.76</v>
      </c>
    </row>
    <row r="78" spans="1:11" ht="13.5" thickBot="1" x14ac:dyDescent="0.25">
      <c r="A78" s="157" t="s">
        <v>113</v>
      </c>
      <c r="B78" s="166"/>
      <c r="C78" s="166"/>
      <c r="D78" s="166"/>
      <c r="E78" s="166"/>
      <c r="F78" s="166"/>
      <c r="G78" s="166"/>
      <c r="H78" s="166"/>
      <c r="I78" s="166"/>
      <c r="J78" s="166"/>
      <c r="K78" s="172">
        <f>K76+K77</f>
        <v>353480.76</v>
      </c>
    </row>
    <row r="79" spans="1:11" x14ac:dyDescent="0.2">
      <c r="A79" s="2"/>
      <c r="D79" s="173"/>
    </row>
    <row r="80" spans="1:11" x14ac:dyDescent="0.2">
      <c r="A80" s="2"/>
      <c r="D80" s="173"/>
    </row>
    <row r="81" spans="1:9" x14ac:dyDescent="0.2">
      <c r="A81" s="2"/>
    </row>
    <row r="82" spans="1:9" x14ac:dyDescent="0.2">
      <c r="A82" s="2"/>
    </row>
    <row r="83" spans="1:9" x14ac:dyDescent="0.2">
      <c r="A83" s="2" t="s">
        <v>78</v>
      </c>
      <c r="C83" s="2" t="s">
        <v>80</v>
      </c>
      <c r="G83" s="2" t="s">
        <v>191</v>
      </c>
      <c r="I83" s="2" t="s">
        <v>82</v>
      </c>
    </row>
    <row r="84" spans="1:9" x14ac:dyDescent="0.2">
      <c r="A84" s="2" t="s">
        <v>79</v>
      </c>
      <c r="C84" s="31" t="s">
        <v>81</v>
      </c>
      <c r="G84" s="2" t="s">
        <v>192</v>
      </c>
      <c r="I84" s="2" t="s">
        <v>84</v>
      </c>
    </row>
  </sheetData>
  <mergeCells count="19">
    <mergeCell ref="A76:E76"/>
    <mergeCell ref="A77:E77"/>
    <mergeCell ref="A78:J78"/>
    <mergeCell ref="D9:D10"/>
    <mergeCell ref="E9:E10"/>
    <mergeCell ref="F9:G9"/>
    <mergeCell ref="H9:J9"/>
    <mergeCell ref="A74:B74"/>
    <mergeCell ref="A75:E75"/>
    <mergeCell ref="A2:K2"/>
    <mergeCell ref="A4:K4"/>
    <mergeCell ref="A5:K5"/>
    <mergeCell ref="A6:K6"/>
    <mergeCell ref="A8:E8"/>
    <mergeCell ref="F8:J8"/>
    <mergeCell ref="K8:K9"/>
    <mergeCell ref="A9:A10"/>
    <mergeCell ref="B9:B10"/>
    <mergeCell ref="C9:C10"/>
  </mergeCells>
  <printOptions horizontalCentered="1"/>
  <pageMargins left="0.11811023622047245" right="0.11811023622047245" top="0.43307086614173229" bottom="0.43307086614173229" header="0" footer="0"/>
  <pageSetup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93"/>
  <sheetViews>
    <sheetView zoomScaleNormal="100" workbookViewId="0">
      <pane xSplit="2" ySplit="10" topLeftCell="H11" activePane="bottomRight" state="frozen"/>
      <selection activeCell="F52" sqref="F52"/>
      <selection pane="topRight" activeCell="F52" sqref="F52"/>
      <selection pane="bottomLeft" activeCell="F52" sqref="F52"/>
      <selection pane="bottomRight" activeCell="AB181" sqref="AB181"/>
    </sheetView>
  </sheetViews>
  <sheetFormatPr baseColWidth="10" defaultRowHeight="12.75" x14ac:dyDescent="0.2"/>
  <cols>
    <col min="1" max="1" width="11.42578125" style="32"/>
    <col min="2" max="2" width="47.85546875" style="32" customWidth="1"/>
    <col min="3" max="3" width="14" hidden="1" customWidth="1"/>
    <col min="4" max="4" width="14" style="32" hidden="1" customWidth="1"/>
    <col min="5" max="6" width="14" hidden="1" customWidth="1"/>
    <col min="7" max="7" width="15.140625" hidden="1" customWidth="1"/>
    <col min="8" max="8" width="14" customWidth="1"/>
    <col min="9" max="23" width="14" hidden="1" customWidth="1"/>
    <col min="24" max="26" width="14" style="32" hidden="1" customWidth="1"/>
    <col min="27" max="27" width="14" customWidth="1"/>
    <col min="28" max="28" width="15.140625" style="32" customWidth="1"/>
    <col min="30" max="30" width="12.85546875" bestFit="1" customWidth="1"/>
  </cols>
  <sheetData>
    <row r="2" spans="1:31" ht="12.75" customHeight="1" x14ac:dyDescent="0.2">
      <c r="A2" s="202" t="s">
        <v>0</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row>
    <row r="3" spans="1:31" x14ac:dyDescent="0.2">
      <c r="A3" s="1" t="s">
        <v>1</v>
      </c>
      <c r="B3" s="1"/>
      <c r="C3" s="1"/>
      <c r="D3" s="1"/>
      <c r="E3" s="1"/>
      <c r="F3" s="1"/>
      <c r="G3" s="1"/>
      <c r="H3" s="1"/>
      <c r="I3" s="1"/>
      <c r="J3" s="1"/>
      <c r="K3" s="1"/>
      <c r="L3" s="1"/>
      <c r="M3" s="1"/>
      <c r="N3" s="1"/>
      <c r="O3" s="1"/>
      <c r="P3" s="1"/>
      <c r="Q3" s="1"/>
      <c r="R3" s="1"/>
      <c r="S3" s="1"/>
      <c r="T3" s="1"/>
      <c r="U3" s="1"/>
      <c r="V3" s="1"/>
      <c r="W3" s="1"/>
      <c r="X3" s="1"/>
      <c r="Y3" s="1"/>
      <c r="Z3" s="1"/>
      <c r="AA3" s="1"/>
      <c r="AB3" s="1"/>
    </row>
    <row r="5" spans="1:31" x14ac:dyDescent="0.2">
      <c r="A5" s="1" t="s">
        <v>193</v>
      </c>
      <c r="B5" s="1"/>
      <c r="C5" s="1"/>
      <c r="D5" s="1"/>
      <c r="E5" s="1"/>
      <c r="F5" s="1"/>
      <c r="G5" s="1"/>
      <c r="H5" s="1"/>
      <c r="I5" s="1"/>
      <c r="J5" s="1"/>
      <c r="K5" s="1"/>
      <c r="L5" s="1"/>
      <c r="M5" s="1"/>
      <c r="N5" s="1"/>
      <c r="O5" s="1"/>
      <c r="P5" s="1"/>
      <c r="Q5" s="1"/>
      <c r="R5" s="1"/>
      <c r="S5" s="1"/>
      <c r="T5" s="1"/>
      <c r="U5" s="1"/>
      <c r="V5" s="1"/>
      <c r="W5" s="1"/>
      <c r="X5" s="1"/>
      <c r="Y5" s="1"/>
      <c r="Z5" s="1"/>
      <c r="AA5" s="1"/>
      <c r="AB5" s="1"/>
    </row>
    <row r="6" spans="1:31" x14ac:dyDescent="0.2">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row>
    <row r="7" spans="1:31" x14ac:dyDescent="0.2">
      <c r="A7" s="204" t="s">
        <v>194</v>
      </c>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row>
    <row r="8" spans="1:31" ht="13.5" thickBot="1" x14ac:dyDescent="0.25">
      <c r="A8" s="205"/>
      <c r="B8" s="205"/>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5"/>
    </row>
    <row r="9" spans="1:31" ht="17.25" hidden="1" customHeight="1" thickBot="1" x14ac:dyDescent="0.25">
      <c r="C9" s="207" t="s">
        <v>195</v>
      </c>
      <c r="D9" s="208"/>
      <c r="E9" s="208"/>
      <c r="F9" s="208"/>
      <c r="G9" s="208"/>
      <c r="H9" s="209"/>
      <c r="I9" s="207" t="s">
        <v>196</v>
      </c>
      <c r="J9" s="208"/>
      <c r="K9" s="208"/>
      <c r="L9" s="208"/>
      <c r="M9" s="208"/>
      <c r="N9" s="208"/>
      <c r="O9" s="208"/>
      <c r="P9" s="208"/>
      <c r="Q9" s="208"/>
      <c r="R9" s="208"/>
      <c r="S9" s="208"/>
      <c r="T9" s="208"/>
      <c r="U9" s="208"/>
      <c r="V9" s="208"/>
      <c r="W9" s="208"/>
      <c r="X9" s="208"/>
      <c r="Y9" s="208"/>
      <c r="Z9" s="208"/>
      <c r="AA9" s="209"/>
      <c r="AB9" s="31"/>
    </row>
    <row r="10" spans="1:31" ht="59.25" customHeight="1" thickBot="1" x14ac:dyDescent="0.25">
      <c r="A10" s="210" t="s">
        <v>197</v>
      </c>
      <c r="B10" s="210" t="s">
        <v>198</v>
      </c>
      <c r="C10" s="211" t="s">
        <v>199</v>
      </c>
      <c r="D10" s="212" t="s">
        <v>200</v>
      </c>
      <c r="E10" s="213" t="s">
        <v>201</v>
      </c>
      <c r="F10" s="214" t="s">
        <v>202</v>
      </c>
      <c r="G10" s="215" t="s">
        <v>203</v>
      </c>
      <c r="H10" s="216" t="s">
        <v>204</v>
      </c>
      <c r="I10" s="217" t="s">
        <v>205</v>
      </c>
      <c r="J10" s="218" t="s">
        <v>206</v>
      </c>
      <c r="K10" s="219" t="s">
        <v>207</v>
      </c>
      <c r="L10" s="219" t="s">
        <v>208</v>
      </c>
      <c r="M10" s="212" t="s">
        <v>209</v>
      </c>
      <c r="N10" s="220" t="s">
        <v>210</v>
      </c>
      <c r="O10" s="221" t="s">
        <v>211</v>
      </c>
      <c r="P10" s="221" t="s">
        <v>212</v>
      </c>
      <c r="Q10" s="221" t="s">
        <v>213</v>
      </c>
      <c r="R10" s="221" t="s">
        <v>214</v>
      </c>
      <c r="S10" s="222" t="s">
        <v>215</v>
      </c>
      <c r="T10" s="223" t="s">
        <v>216</v>
      </c>
      <c r="U10" s="223" t="s">
        <v>217</v>
      </c>
      <c r="V10" s="223" t="s">
        <v>218</v>
      </c>
      <c r="W10" s="223" t="s">
        <v>219</v>
      </c>
      <c r="X10" s="223" t="s">
        <v>220</v>
      </c>
      <c r="Y10" s="224" t="s">
        <v>221</v>
      </c>
      <c r="Z10" s="225" t="s">
        <v>222</v>
      </c>
      <c r="AA10" s="216" t="s">
        <v>223</v>
      </c>
      <c r="AB10" s="226" t="s">
        <v>224</v>
      </c>
    </row>
    <row r="11" spans="1:31" x14ac:dyDescent="0.2">
      <c r="A11" s="227">
        <v>0</v>
      </c>
      <c r="B11" s="228" t="s">
        <v>225</v>
      </c>
      <c r="C11" s="229">
        <f>C12+C16+C19+C25+C28+C33</f>
        <v>0</v>
      </c>
      <c r="D11" s="229">
        <f t="shared" ref="D11:AB11" si="0">D12+D16+D19+D25+D28+D33</f>
        <v>2200</v>
      </c>
      <c r="E11" s="229">
        <f t="shared" si="0"/>
        <v>0</v>
      </c>
      <c r="F11" s="229">
        <f t="shared" si="0"/>
        <v>0</v>
      </c>
      <c r="G11" s="230">
        <f t="shared" si="0"/>
        <v>0</v>
      </c>
      <c r="H11" s="231">
        <f t="shared" si="0"/>
        <v>2200</v>
      </c>
      <c r="I11" s="232">
        <f t="shared" si="0"/>
        <v>0</v>
      </c>
      <c r="J11" s="229">
        <f t="shared" si="0"/>
        <v>9997.9992839999995</v>
      </c>
      <c r="K11" s="229">
        <f t="shared" si="0"/>
        <v>9997.9992839999995</v>
      </c>
      <c r="L11" s="229">
        <f t="shared" si="0"/>
        <v>0</v>
      </c>
      <c r="M11" s="229">
        <f t="shared" si="0"/>
        <v>0</v>
      </c>
      <c r="N11" s="229">
        <f t="shared" si="0"/>
        <v>175083.468716</v>
      </c>
      <c r="O11" s="229">
        <f t="shared" si="0"/>
        <v>107585.326606</v>
      </c>
      <c r="P11" s="229">
        <f t="shared" si="0"/>
        <v>37382.461367999997</v>
      </c>
      <c r="Q11" s="229">
        <f t="shared" si="0"/>
        <v>14018.423013000001</v>
      </c>
      <c r="R11" s="229">
        <f t="shared" si="0"/>
        <v>4672.8076709999996</v>
      </c>
      <c r="S11" s="229">
        <f t="shared" si="0"/>
        <v>0</v>
      </c>
      <c r="T11" s="229">
        <f t="shared" si="0"/>
        <v>0</v>
      </c>
      <c r="U11" s="229">
        <f t="shared" si="0"/>
        <v>0</v>
      </c>
      <c r="V11" s="229">
        <f t="shared" si="0"/>
        <v>0</v>
      </c>
      <c r="W11" s="229">
        <f t="shared" si="0"/>
        <v>0</v>
      </c>
      <c r="X11" s="229">
        <f>X12+X16+X19+X25+X28+X33</f>
        <v>0</v>
      </c>
      <c r="Y11" s="229">
        <f t="shared" ref="Y11:Z11" si="1">Y12+Y16+Y19+Y25+Y28+Y33</f>
        <v>0</v>
      </c>
      <c r="Z11" s="230">
        <f t="shared" si="1"/>
        <v>0</v>
      </c>
      <c r="AA11" s="231">
        <f t="shared" si="0"/>
        <v>185081.46799999999</v>
      </c>
      <c r="AB11" s="232">
        <f t="shared" si="0"/>
        <v>187281.46799999999</v>
      </c>
      <c r="AD11" s="233"/>
      <c r="AE11" s="55"/>
    </row>
    <row r="12" spans="1:31" x14ac:dyDescent="0.2">
      <c r="A12" s="234">
        <v>0.01</v>
      </c>
      <c r="B12" s="235" t="s">
        <v>226</v>
      </c>
      <c r="C12" s="236">
        <f>C13+C14+C15</f>
        <v>0</v>
      </c>
      <c r="D12" s="236">
        <f t="shared" ref="D12:AB12" si="2">D13+D14+D15</f>
        <v>0</v>
      </c>
      <c r="E12" s="236">
        <f t="shared" si="2"/>
        <v>0</v>
      </c>
      <c r="F12" s="236">
        <f t="shared" si="2"/>
        <v>0</v>
      </c>
      <c r="G12" s="237">
        <f t="shared" si="2"/>
        <v>0</v>
      </c>
      <c r="H12" s="238">
        <f t="shared" si="2"/>
        <v>0</v>
      </c>
      <c r="I12" s="239">
        <f t="shared" si="2"/>
        <v>0</v>
      </c>
      <c r="J12" s="236">
        <f t="shared" si="2"/>
        <v>7831.74</v>
      </c>
      <c r="K12" s="236">
        <f t="shared" si="2"/>
        <v>7831.74</v>
      </c>
      <c r="L12" s="236">
        <f t="shared" si="2"/>
        <v>0</v>
      </c>
      <c r="M12" s="236">
        <f t="shared" si="2"/>
        <v>0</v>
      </c>
      <c r="N12" s="236">
        <f t="shared" si="2"/>
        <v>137148.26</v>
      </c>
      <c r="O12" s="236">
        <f t="shared" si="2"/>
        <v>90157.82</v>
      </c>
      <c r="P12" s="236">
        <f t="shared" si="2"/>
        <v>31326.959999999999</v>
      </c>
      <c r="Q12" s="236">
        <f t="shared" si="2"/>
        <v>11747.61</v>
      </c>
      <c r="R12" s="236">
        <f t="shared" si="2"/>
        <v>3915.87</v>
      </c>
      <c r="S12" s="236">
        <f t="shared" si="2"/>
        <v>0</v>
      </c>
      <c r="T12" s="236">
        <f t="shared" si="2"/>
        <v>0</v>
      </c>
      <c r="U12" s="236">
        <f t="shared" si="2"/>
        <v>0</v>
      </c>
      <c r="V12" s="236">
        <f t="shared" si="2"/>
        <v>0</v>
      </c>
      <c r="W12" s="236">
        <f t="shared" si="2"/>
        <v>0</v>
      </c>
      <c r="X12" s="236">
        <f t="shared" si="2"/>
        <v>0</v>
      </c>
      <c r="Y12" s="236">
        <f t="shared" si="2"/>
        <v>0</v>
      </c>
      <c r="Z12" s="237">
        <f t="shared" si="2"/>
        <v>0</v>
      </c>
      <c r="AA12" s="238">
        <f t="shared" si="2"/>
        <v>144980</v>
      </c>
      <c r="AB12" s="239">
        <f t="shared" si="2"/>
        <v>144980</v>
      </c>
      <c r="AD12" s="233"/>
      <c r="AE12" s="55"/>
    </row>
    <row r="13" spans="1:31" hidden="1" x14ac:dyDescent="0.2">
      <c r="A13" s="240" t="s">
        <v>227</v>
      </c>
      <c r="B13" s="241" t="s">
        <v>228</v>
      </c>
      <c r="C13" s="242"/>
      <c r="D13" s="242"/>
      <c r="E13" s="242"/>
      <c r="F13" s="242"/>
      <c r="G13" s="243"/>
      <c r="H13" s="244">
        <f>C13+D13+E13+F13+G13</f>
        <v>0</v>
      </c>
      <c r="I13" s="245"/>
      <c r="J13" s="242">
        <f>K13+L13+M13</f>
        <v>0</v>
      </c>
      <c r="K13" s="242"/>
      <c r="L13" s="242"/>
      <c r="M13" s="242"/>
      <c r="N13" s="242">
        <f>O13+P13+Q13+R13</f>
        <v>0</v>
      </c>
      <c r="O13" s="242"/>
      <c r="P13" s="242"/>
      <c r="Q13" s="242"/>
      <c r="R13" s="242"/>
      <c r="S13" s="242">
        <f>T13+U13+V13+W13+X13</f>
        <v>0</v>
      </c>
      <c r="T13" s="242"/>
      <c r="U13" s="242"/>
      <c r="V13" s="242"/>
      <c r="W13" s="242"/>
      <c r="X13" s="242"/>
      <c r="Y13" s="242"/>
      <c r="Z13" s="243"/>
      <c r="AA13" s="244">
        <f>I13+J13+S13+N13+Y13+Z13</f>
        <v>0</v>
      </c>
      <c r="AB13" s="245">
        <f>H13+AA13</f>
        <v>0</v>
      </c>
      <c r="AD13" s="233"/>
      <c r="AE13" s="55"/>
    </row>
    <row r="14" spans="1:31" x14ac:dyDescent="0.2">
      <c r="A14" s="240" t="s">
        <v>229</v>
      </c>
      <c r="B14" s="241" t="s">
        <v>230</v>
      </c>
      <c r="C14" s="242"/>
      <c r="D14" s="242"/>
      <c r="E14" s="242"/>
      <c r="F14" s="242"/>
      <c r="G14" s="243"/>
      <c r="H14" s="244">
        <f>C14+D14+E14+F14+G14</f>
        <v>0</v>
      </c>
      <c r="I14" s="245"/>
      <c r="J14" s="242">
        <f t="shared" ref="J14:J15" si="3">K14+L14+M14</f>
        <v>7831.74</v>
      </c>
      <c r="K14" s="242">
        <v>7831.74</v>
      </c>
      <c r="L14" s="242"/>
      <c r="M14" s="242"/>
      <c r="N14" s="242">
        <f t="shared" ref="N14:N15" si="4">O14+P14+Q14+R14</f>
        <v>137148.26</v>
      </c>
      <c r="O14" s="242">
        <v>90157.82</v>
      </c>
      <c r="P14" s="242">
        <v>31326.959999999999</v>
      </c>
      <c r="Q14" s="242">
        <v>11747.61</v>
      </c>
      <c r="R14" s="242">
        <v>3915.87</v>
      </c>
      <c r="S14" s="242">
        <f>T14+U14+V14+W14+X14</f>
        <v>0</v>
      </c>
      <c r="T14" s="242"/>
      <c r="U14" s="242"/>
      <c r="V14" s="242"/>
      <c r="W14" s="242"/>
      <c r="X14" s="242"/>
      <c r="Y14" s="242"/>
      <c r="Z14" s="243"/>
      <c r="AA14" s="244">
        <f t="shared" ref="AA14:AA15" si="5">I14+J14+S14+N14+Y14+Z14</f>
        <v>144980</v>
      </c>
      <c r="AB14" s="245">
        <f>H14+AA14</f>
        <v>144980</v>
      </c>
      <c r="AD14" s="233"/>
      <c r="AE14" s="55"/>
    </row>
    <row r="15" spans="1:31" s="32" customFormat="1" hidden="1" x14ac:dyDescent="0.2">
      <c r="A15" s="240" t="s">
        <v>231</v>
      </c>
      <c r="B15" s="241" t="s">
        <v>232</v>
      </c>
      <c r="C15" s="242"/>
      <c r="D15" s="242"/>
      <c r="E15" s="242"/>
      <c r="F15" s="242"/>
      <c r="G15" s="243"/>
      <c r="H15" s="244">
        <f>C15+D15+E15+F15+G15</f>
        <v>0</v>
      </c>
      <c r="I15" s="245"/>
      <c r="J15" s="242">
        <f t="shared" si="3"/>
        <v>0</v>
      </c>
      <c r="K15" s="242"/>
      <c r="L15" s="242"/>
      <c r="M15" s="242"/>
      <c r="N15" s="242">
        <f t="shared" si="4"/>
        <v>0</v>
      </c>
      <c r="O15" s="242"/>
      <c r="P15" s="242"/>
      <c r="Q15" s="242"/>
      <c r="R15" s="242"/>
      <c r="S15" s="242">
        <f>T15+U15+V15+W15+X15</f>
        <v>0</v>
      </c>
      <c r="T15" s="242"/>
      <c r="U15" s="242"/>
      <c r="V15" s="242"/>
      <c r="W15" s="242"/>
      <c r="X15" s="242"/>
      <c r="Y15" s="242"/>
      <c r="Z15" s="243"/>
      <c r="AA15" s="244">
        <f t="shared" si="5"/>
        <v>0</v>
      </c>
      <c r="AB15" s="245">
        <f>H15+AA15</f>
        <v>0</v>
      </c>
      <c r="AD15" s="246"/>
      <c r="AE15" s="55"/>
    </row>
    <row r="16" spans="1:31" x14ac:dyDescent="0.2">
      <c r="A16" s="234">
        <v>0.02</v>
      </c>
      <c r="B16" s="235" t="s">
        <v>233</v>
      </c>
      <c r="C16" s="236">
        <f>C17+C18</f>
        <v>0</v>
      </c>
      <c r="D16" s="236">
        <f t="shared" ref="D16:AB16" si="6">D17+D18</f>
        <v>2200</v>
      </c>
      <c r="E16" s="236">
        <f t="shared" si="6"/>
        <v>0</v>
      </c>
      <c r="F16" s="236">
        <f t="shared" si="6"/>
        <v>0</v>
      </c>
      <c r="G16" s="237">
        <f t="shared" si="6"/>
        <v>0</v>
      </c>
      <c r="H16" s="238">
        <f t="shared" si="6"/>
        <v>2200</v>
      </c>
      <c r="I16" s="239">
        <f t="shared" si="6"/>
        <v>0</v>
      </c>
      <c r="J16" s="236">
        <f t="shared" si="6"/>
        <v>0</v>
      </c>
      <c r="K16" s="236">
        <f t="shared" si="6"/>
        <v>0</v>
      </c>
      <c r="L16" s="236">
        <f t="shared" si="6"/>
        <v>0</v>
      </c>
      <c r="M16" s="236">
        <f t="shared" si="6"/>
        <v>0</v>
      </c>
      <c r="N16" s="236">
        <f t="shared" si="6"/>
        <v>0</v>
      </c>
      <c r="O16" s="236">
        <f t="shared" si="6"/>
        <v>0</v>
      </c>
      <c r="P16" s="236">
        <f t="shared" si="6"/>
        <v>0</v>
      </c>
      <c r="Q16" s="236">
        <f t="shared" si="6"/>
        <v>0</v>
      </c>
      <c r="R16" s="236">
        <f t="shared" si="6"/>
        <v>0</v>
      </c>
      <c r="S16" s="236">
        <f t="shared" si="6"/>
        <v>0</v>
      </c>
      <c r="T16" s="236">
        <f t="shared" si="6"/>
        <v>0</v>
      </c>
      <c r="U16" s="236">
        <f t="shared" si="6"/>
        <v>0</v>
      </c>
      <c r="V16" s="236">
        <f t="shared" si="6"/>
        <v>0</v>
      </c>
      <c r="W16" s="236">
        <f t="shared" si="6"/>
        <v>0</v>
      </c>
      <c r="X16" s="236">
        <f>X17+X18</f>
        <v>0</v>
      </c>
      <c r="Y16" s="236">
        <f t="shared" ref="Y16:Z16" si="7">Y17+Y18</f>
        <v>0</v>
      </c>
      <c r="Z16" s="237">
        <f t="shared" si="7"/>
        <v>0</v>
      </c>
      <c r="AA16" s="238">
        <f t="shared" si="6"/>
        <v>0</v>
      </c>
      <c r="AB16" s="239">
        <f t="shared" si="6"/>
        <v>2200</v>
      </c>
      <c r="AD16" s="233"/>
      <c r="AE16" s="55"/>
    </row>
    <row r="17" spans="1:31" hidden="1" x14ac:dyDescent="0.2">
      <c r="A17" s="240" t="s">
        <v>234</v>
      </c>
      <c r="B17" s="241" t="s">
        <v>235</v>
      </c>
      <c r="C17" s="242"/>
      <c r="D17" s="242"/>
      <c r="E17" s="242"/>
      <c r="F17" s="242"/>
      <c r="G17" s="243"/>
      <c r="H17" s="244">
        <f t="shared" ref="H17:H18" si="8">C17+D17+E17+F17+G17</f>
        <v>0</v>
      </c>
      <c r="I17" s="245"/>
      <c r="J17" s="242">
        <f t="shared" ref="J17:J18" si="9">K17+L17+M17</f>
        <v>0</v>
      </c>
      <c r="K17" s="242"/>
      <c r="L17" s="242"/>
      <c r="M17" s="242"/>
      <c r="N17" s="242">
        <f t="shared" ref="N17:N18" si="10">O17+P17+Q17+R17</f>
        <v>0</v>
      </c>
      <c r="O17" s="242"/>
      <c r="P17" s="242"/>
      <c r="Q17" s="242"/>
      <c r="R17" s="242"/>
      <c r="S17" s="242">
        <f>T17+U17+V17+W17+X17</f>
        <v>0</v>
      </c>
      <c r="T17" s="242"/>
      <c r="U17" s="242"/>
      <c r="V17" s="242"/>
      <c r="W17" s="242"/>
      <c r="X17" s="242"/>
      <c r="Y17" s="242"/>
      <c r="Z17" s="243"/>
      <c r="AA17" s="244">
        <f t="shared" ref="AA17:AA18" si="11">I17+J17+S17+N17+Y17+Z17</f>
        <v>0</v>
      </c>
      <c r="AB17" s="245">
        <f>H17+AA17</f>
        <v>0</v>
      </c>
      <c r="AD17" s="233"/>
      <c r="AE17" s="55"/>
    </row>
    <row r="18" spans="1:31" x14ac:dyDescent="0.2">
      <c r="A18" s="240" t="s">
        <v>236</v>
      </c>
      <c r="B18" s="241" t="s">
        <v>237</v>
      </c>
      <c r="C18" s="242"/>
      <c r="D18" s="242">
        <v>2200</v>
      </c>
      <c r="E18" s="242"/>
      <c r="F18" s="242"/>
      <c r="G18" s="243"/>
      <c r="H18" s="244">
        <f t="shared" si="8"/>
        <v>2200</v>
      </c>
      <c r="I18" s="245"/>
      <c r="J18" s="242">
        <f t="shared" si="9"/>
        <v>0</v>
      </c>
      <c r="K18" s="242"/>
      <c r="L18" s="242"/>
      <c r="M18" s="242"/>
      <c r="N18" s="242">
        <f t="shared" si="10"/>
        <v>0</v>
      </c>
      <c r="O18" s="242"/>
      <c r="P18" s="242"/>
      <c r="Q18" s="242"/>
      <c r="R18" s="242"/>
      <c r="S18" s="242">
        <f>T18+U18+V18+W18+X18</f>
        <v>0</v>
      </c>
      <c r="T18" s="242"/>
      <c r="U18" s="242"/>
      <c r="V18" s="242"/>
      <c r="W18" s="242"/>
      <c r="X18" s="242"/>
      <c r="Y18" s="242"/>
      <c r="Z18" s="243"/>
      <c r="AA18" s="244">
        <f t="shared" si="11"/>
        <v>0</v>
      </c>
      <c r="AB18" s="245">
        <f>H18+AA18</f>
        <v>2200</v>
      </c>
      <c r="AD18" s="233"/>
      <c r="AE18" s="55"/>
    </row>
    <row r="19" spans="1:31" x14ac:dyDescent="0.2">
      <c r="A19" s="234">
        <v>0.03</v>
      </c>
      <c r="B19" s="235" t="s">
        <v>238</v>
      </c>
      <c r="C19" s="236">
        <f>C20+C21+C22+C23+C24</f>
        <v>0</v>
      </c>
      <c r="D19" s="236">
        <f t="shared" ref="D19:AB19" si="12">D20+D21+D22+D23+D24</f>
        <v>0</v>
      </c>
      <c r="E19" s="236">
        <f t="shared" si="12"/>
        <v>0</v>
      </c>
      <c r="F19" s="236">
        <f t="shared" si="12"/>
        <v>0</v>
      </c>
      <c r="G19" s="237">
        <f t="shared" si="12"/>
        <v>0</v>
      </c>
      <c r="H19" s="238">
        <f t="shared" si="12"/>
        <v>0</v>
      </c>
      <c r="I19" s="239">
        <f t="shared" si="12"/>
        <v>0</v>
      </c>
      <c r="J19" s="236">
        <f t="shared" si="12"/>
        <v>652.38394199999993</v>
      </c>
      <c r="K19" s="236">
        <f t="shared" si="12"/>
        <v>652.38394199999993</v>
      </c>
      <c r="L19" s="236">
        <f t="shared" si="12"/>
        <v>0</v>
      </c>
      <c r="M19" s="236">
        <f t="shared" si="12"/>
        <v>0</v>
      </c>
      <c r="N19" s="236">
        <f t="shared" si="12"/>
        <v>11424.450058</v>
      </c>
      <c r="O19" s="236">
        <f t="shared" si="12"/>
        <v>0</v>
      </c>
      <c r="P19" s="236">
        <f t="shared" si="12"/>
        <v>0</v>
      </c>
      <c r="Q19" s="236">
        <f t="shared" si="12"/>
        <v>0</v>
      </c>
      <c r="R19" s="236">
        <f t="shared" si="12"/>
        <v>0</v>
      </c>
      <c r="S19" s="236">
        <f t="shared" si="12"/>
        <v>0</v>
      </c>
      <c r="T19" s="236">
        <f t="shared" si="12"/>
        <v>0</v>
      </c>
      <c r="U19" s="236">
        <f t="shared" si="12"/>
        <v>0</v>
      </c>
      <c r="V19" s="236">
        <f t="shared" si="12"/>
        <v>0</v>
      </c>
      <c r="W19" s="236">
        <f t="shared" si="12"/>
        <v>0</v>
      </c>
      <c r="X19" s="236">
        <f>X20+X21+X22+X23+X24</f>
        <v>0</v>
      </c>
      <c r="Y19" s="236">
        <f t="shared" ref="Y19:Z19" si="13">Y20+Y21+Y22+Y23+Y24</f>
        <v>0</v>
      </c>
      <c r="Z19" s="237">
        <f t="shared" si="13"/>
        <v>0</v>
      </c>
      <c r="AA19" s="238">
        <f t="shared" si="12"/>
        <v>12076.834000000001</v>
      </c>
      <c r="AB19" s="239">
        <f t="shared" si="12"/>
        <v>12076.834000000001</v>
      </c>
      <c r="AD19" s="233"/>
      <c r="AE19" s="55"/>
    </row>
    <row r="20" spans="1:31" hidden="1" x14ac:dyDescent="0.2">
      <c r="A20" s="240" t="s">
        <v>239</v>
      </c>
      <c r="B20" s="241" t="s">
        <v>240</v>
      </c>
      <c r="C20" s="242"/>
      <c r="D20" s="242"/>
      <c r="E20" s="242"/>
      <c r="F20" s="242"/>
      <c r="G20" s="243"/>
      <c r="H20" s="244">
        <f t="shared" ref="H20:H32" si="14">C20+D20+E20+F20+G20</f>
        <v>0</v>
      </c>
      <c r="I20" s="245"/>
      <c r="J20" s="242">
        <f t="shared" ref="J20:J24" si="15">K20+L20+M20</f>
        <v>0</v>
      </c>
      <c r="K20" s="242"/>
      <c r="L20" s="242"/>
      <c r="M20" s="242"/>
      <c r="N20" s="242">
        <f t="shared" ref="N20:N21" si="16">O20+P20+Q20+R20</f>
        <v>0</v>
      </c>
      <c r="O20" s="242"/>
      <c r="P20" s="242"/>
      <c r="Q20" s="242"/>
      <c r="R20" s="242"/>
      <c r="S20" s="242">
        <f>T20+U20+V20+W20+X20</f>
        <v>0</v>
      </c>
      <c r="T20" s="242"/>
      <c r="U20" s="242"/>
      <c r="V20" s="242"/>
      <c r="W20" s="242"/>
      <c r="X20" s="242"/>
      <c r="Y20" s="242"/>
      <c r="Z20" s="243"/>
      <c r="AA20" s="244">
        <f t="shared" ref="AA20:AA24" si="17">I20+J20+S20+N20+Y20+Z20</f>
        <v>0</v>
      </c>
      <c r="AB20" s="245">
        <f>H20+AA20</f>
        <v>0</v>
      </c>
      <c r="AD20" s="233"/>
      <c r="AE20" s="55"/>
    </row>
    <row r="21" spans="1:31" hidden="1" x14ac:dyDescent="0.2">
      <c r="A21" s="240" t="s">
        <v>241</v>
      </c>
      <c r="B21" s="241" t="s">
        <v>242</v>
      </c>
      <c r="C21" s="242"/>
      <c r="D21" s="242"/>
      <c r="E21" s="242"/>
      <c r="F21" s="242"/>
      <c r="G21" s="243"/>
      <c r="H21" s="244">
        <f t="shared" si="14"/>
        <v>0</v>
      </c>
      <c r="I21" s="245"/>
      <c r="J21" s="242">
        <f t="shared" si="15"/>
        <v>0</v>
      </c>
      <c r="K21" s="242"/>
      <c r="L21" s="242"/>
      <c r="M21" s="242"/>
      <c r="N21" s="242">
        <f t="shared" si="16"/>
        <v>0</v>
      </c>
      <c r="O21" s="242"/>
      <c r="P21" s="242"/>
      <c r="Q21" s="242"/>
      <c r="R21" s="242"/>
      <c r="S21" s="242">
        <f>T21+U21+V21+W21+X21</f>
        <v>0</v>
      </c>
      <c r="T21" s="242"/>
      <c r="U21" s="242"/>
      <c r="V21" s="242"/>
      <c r="W21" s="242"/>
      <c r="X21" s="242"/>
      <c r="Y21" s="242"/>
      <c r="Z21" s="243"/>
      <c r="AA21" s="244">
        <f t="shared" si="17"/>
        <v>0</v>
      </c>
      <c r="AB21" s="245">
        <f>H21+AA21</f>
        <v>0</v>
      </c>
      <c r="AD21" s="233"/>
      <c r="AE21" s="55"/>
    </row>
    <row r="22" spans="1:31" s="32" customFormat="1" x14ac:dyDescent="0.2">
      <c r="A22" s="240" t="s">
        <v>243</v>
      </c>
      <c r="B22" s="241" t="s">
        <v>244</v>
      </c>
      <c r="C22" s="242">
        <f>(C13+C14+C15+C17+C20+C21+C24)*8.33%</f>
        <v>0</v>
      </c>
      <c r="D22" s="242">
        <f t="shared" ref="D22:G22" si="18">(D13+D14+D15+D17+D20+D21+D24)*8.33%</f>
        <v>0</v>
      </c>
      <c r="E22" s="242">
        <f t="shared" si="18"/>
        <v>0</v>
      </c>
      <c r="F22" s="242">
        <f t="shared" si="18"/>
        <v>0</v>
      </c>
      <c r="G22" s="243">
        <f t="shared" si="18"/>
        <v>0</v>
      </c>
      <c r="H22" s="244">
        <f t="shared" si="14"/>
        <v>0</v>
      </c>
      <c r="I22" s="245"/>
      <c r="J22" s="242">
        <f t="shared" si="15"/>
        <v>652.38394199999993</v>
      </c>
      <c r="K22" s="242">
        <f>(K13+K14+K15+K17+K20+K21+K24)*8.33%</f>
        <v>652.38394199999993</v>
      </c>
      <c r="L22" s="242">
        <f t="shared" ref="L22:M22" si="19">(L13+L14+L15+L17+L20+L21+L24)*8.33%</f>
        <v>0</v>
      </c>
      <c r="M22" s="242">
        <f t="shared" si="19"/>
        <v>0</v>
      </c>
      <c r="N22" s="242">
        <f t="shared" ref="N22" si="20">N14*8.33%</f>
        <v>11424.450058</v>
      </c>
      <c r="O22" s="242"/>
      <c r="P22" s="242"/>
      <c r="Q22" s="242"/>
      <c r="R22" s="242"/>
      <c r="S22" s="242">
        <f>S14*8.33%</f>
        <v>0</v>
      </c>
      <c r="T22" s="242">
        <f t="shared" ref="T22:V22" si="21">(T13+T14+T15+T17+T20+T21+T24)*8.33%</f>
        <v>0</v>
      </c>
      <c r="U22" s="242">
        <f t="shared" si="21"/>
        <v>0</v>
      </c>
      <c r="V22" s="242">
        <f t="shared" si="21"/>
        <v>0</v>
      </c>
      <c r="W22" s="242">
        <f>(W13+W14+W15+W17+W20+W21+W24)*8.33%</f>
        <v>0</v>
      </c>
      <c r="X22" s="242">
        <f t="shared" ref="X22:Y22" si="22">(X13+X14+X15+X17+X20+X21+X24)*8.33%</f>
        <v>0</v>
      </c>
      <c r="Y22" s="242">
        <f t="shared" si="22"/>
        <v>0</v>
      </c>
      <c r="Z22" s="243">
        <f>(Z13+Z14+Z15+Z17+Z20+Z21+Z24)*8.33%</f>
        <v>0</v>
      </c>
      <c r="AA22" s="244">
        <f t="shared" si="17"/>
        <v>12076.834000000001</v>
      </c>
      <c r="AB22" s="245">
        <f>H22+AA22</f>
        <v>12076.834000000001</v>
      </c>
      <c r="AD22" s="246"/>
      <c r="AE22" s="247"/>
    </row>
    <row r="23" spans="1:31" hidden="1" x14ac:dyDescent="0.2">
      <c r="A23" s="240" t="s">
        <v>245</v>
      </c>
      <c r="B23" s="241" t="s">
        <v>246</v>
      </c>
      <c r="C23" s="242"/>
      <c r="D23" s="242"/>
      <c r="E23" s="242"/>
      <c r="F23" s="242"/>
      <c r="G23" s="243"/>
      <c r="H23" s="244">
        <f t="shared" si="14"/>
        <v>0</v>
      </c>
      <c r="I23" s="245"/>
      <c r="J23" s="242">
        <f t="shared" si="15"/>
        <v>0</v>
      </c>
      <c r="K23" s="242"/>
      <c r="L23" s="242"/>
      <c r="M23" s="242"/>
      <c r="N23" s="242">
        <f t="shared" ref="N23:N24" si="23">O23+P23+Q23+R23</f>
        <v>0</v>
      </c>
      <c r="O23" s="242"/>
      <c r="P23" s="242"/>
      <c r="Q23" s="242"/>
      <c r="R23" s="242"/>
      <c r="S23" s="242">
        <f>T23+U23+V23+W23+X23</f>
        <v>0</v>
      </c>
      <c r="T23" s="242"/>
      <c r="U23" s="242"/>
      <c r="V23" s="242"/>
      <c r="W23" s="242"/>
      <c r="X23" s="242"/>
      <c r="Y23" s="242"/>
      <c r="Z23" s="243"/>
      <c r="AA23" s="244">
        <f t="shared" si="17"/>
        <v>0</v>
      </c>
      <c r="AB23" s="245">
        <f>H23+AA23</f>
        <v>0</v>
      </c>
      <c r="AD23" s="233"/>
      <c r="AE23" s="55"/>
    </row>
    <row r="24" spans="1:31" hidden="1" x14ac:dyDescent="0.2">
      <c r="A24" s="240" t="s">
        <v>247</v>
      </c>
      <c r="B24" s="241" t="s">
        <v>248</v>
      </c>
      <c r="C24" s="242"/>
      <c r="D24" s="242"/>
      <c r="E24" s="242"/>
      <c r="F24" s="242"/>
      <c r="G24" s="243"/>
      <c r="H24" s="244">
        <f t="shared" si="14"/>
        <v>0</v>
      </c>
      <c r="I24" s="245"/>
      <c r="J24" s="242">
        <f t="shared" si="15"/>
        <v>0</v>
      </c>
      <c r="K24" s="242"/>
      <c r="L24" s="242"/>
      <c r="M24" s="242"/>
      <c r="N24" s="242">
        <f t="shared" si="23"/>
        <v>0</v>
      </c>
      <c r="O24" s="242"/>
      <c r="P24" s="242"/>
      <c r="Q24" s="242"/>
      <c r="R24" s="242"/>
      <c r="S24" s="242">
        <f>T24+U24+V24+W24+X24</f>
        <v>0</v>
      </c>
      <c r="T24" s="242"/>
      <c r="U24" s="242"/>
      <c r="V24" s="242"/>
      <c r="W24" s="242"/>
      <c r="X24" s="242"/>
      <c r="Y24" s="242"/>
      <c r="Z24" s="243"/>
      <c r="AA24" s="244">
        <f t="shared" si="17"/>
        <v>0</v>
      </c>
      <c r="AB24" s="245">
        <f>H24+AA24</f>
        <v>0</v>
      </c>
      <c r="AD24" s="233"/>
      <c r="AE24" s="55"/>
    </row>
    <row r="25" spans="1:31" ht="22.5" x14ac:dyDescent="0.2">
      <c r="A25" s="248">
        <v>0.04</v>
      </c>
      <c r="B25" s="249" t="s">
        <v>249</v>
      </c>
      <c r="C25" s="250">
        <f>C26+C27</f>
        <v>0</v>
      </c>
      <c r="D25" s="250">
        <f t="shared" ref="D25:AB25" si="24">D26+D27</f>
        <v>0</v>
      </c>
      <c r="E25" s="250">
        <f t="shared" si="24"/>
        <v>0</v>
      </c>
      <c r="F25" s="250">
        <f t="shared" si="24"/>
        <v>0</v>
      </c>
      <c r="G25" s="251">
        <f t="shared" si="24"/>
        <v>0</v>
      </c>
      <c r="H25" s="252">
        <f t="shared" si="24"/>
        <v>0</v>
      </c>
      <c r="I25" s="253">
        <f t="shared" si="24"/>
        <v>0</v>
      </c>
      <c r="J25" s="250">
        <f t="shared" si="24"/>
        <v>763.59464999999989</v>
      </c>
      <c r="K25" s="250">
        <f t="shared" si="24"/>
        <v>763.59464999999989</v>
      </c>
      <c r="L25" s="250">
        <f t="shared" si="24"/>
        <v>0</v>
      </c>
      <c r="M25" s="250">
        <f t="shared" si="24"/>
        <v>0</v>
      </c>
      <c r="N25" s="250">
        <f t="shared" si="24"/>
        <v>13371.95535</v>
      </c>
      <c r="O25" s="250">
        <f t="shared" si="24"/>
        <v>8790.3874500000002</v>
      </c>
      <c r="P25" s="250">
        <f t="shared" si="24"/>
        <v>3054.3785999999996</v>
      </c>
      <c r="Q25" s="250">
        <f t="shared" si="24"/>
        <v>1145.391975</v>
      </c>
      <c r="R25" s="250">
        <f t="shared" si="24"/>
        <v>381.79732499999994</v>
      </c>
      <c r="S25" s="250">
        <f t="shared" si="24"/>
        <v>0</v>
      </c>
      <c r="T25" s="250">
        <f t="shared" si="24"/>
        <v>0</v>
      </c>
      <c r="U25" s="250">
        <f t="shared" si="24"/>
        <v>0</v>
      </c>
      <c r="V25" s="250">
        <f t="shared" si="24"/>
        <v>0</v>
      </c>
      <c r="W25" s="250">
        <f t="shared" si="24"/>
        <v>0</v>
      </c>
      <c r="X25" s="250">
        <f>X26+X27</f>
        <v>0</v>
      </c>
      <c r="Y25" s="250">
        <f t="shared" ref="Y25:Z25" si="25">Y26+Y27</f>
        <v>0</v>
      </c>
      <c r="Z25" s="251">
        <f t="shared" si="25"/>
        <v>0</v>
      </c>
      <c r="AA25" s="252">
        <f t="shared" si="24"/>
        <v>14135.55</v>
      </c>
      <c r="AB25" s="253">
        <f t="shared" si="24"/>
        <v>14135.55</v>
      </c>
      <c r="AD25" s="233"/>
      <c r="AE25" s="55"/>
    </row>
    <row r="26" spans="1:31" ht="22.5" x14ac:dyDescent="0.2">
      <c r="A26" s="254" t="s">
        <v>250</v>
      </c>
      <c r="B26" s="255" t="s">
        <v>251</v>
      </c>
      <c r="C26" s="256">
        <f>(C13+C14+C15+C17+C20+C21+C24)*9.25%</f>
        <v>0</v>
      </c>
      <c r="D26" s="256">
        <f t="shared" ref="D26:G26" si="26">(D13+D14+D15+D17+D20+D21+D24)*9.25%</f>
        <v>0</v>
      </c>
      <c r="E26" s="256">
        <f t="shared" si="26"/>
        <v>0</v>
      </c>
      <c r="F26" s="256">
        <f t="shared" si="26"/>
        <v>0</v>
      </c>
      <c r="G26" s="257">
        <f t="shared" si="26"/>
        <v>0</v>
      </c>
      <c r="H26" s="244">
        <f>C26+D26+E26+F26+G26</f>
        <v>0</v>
      </c>
      <c r="I26" s="245"/>
      <c r="J26" s="242">
        <f t="shared" ref="J26:J27" si="27">K26+L26+M26</f>
        <v>724.43594999999993</v>
      </c>
      <c r="K26" s="256">
        <f>(K13+K14+K15+K17+K20+K21+K24)*9.25%</f>
        <v>724.43594999999993</v>
      </c>
      <c r="L26" s="256">
        <f>(L13+L14+L15+L17+L20+L21+L24)*9.25%</f>
        <v>0</v>
      </c>
      <c r="M26" s="256">
        <f>(M13+M14+M15+M17+M20+M21+M24)*9.25%</f>
        <v>0</v>
      </c>
      <c r="N26" s="242">
        <f>O26+P26+Q26+R26</f>
        <v>12686.21405</v>
      </c>
      <c r="O26" s="256">
        <f>(O13+O14+O15+O17+O20+O21+O24)*9.25%</f>
        <v>8339.5983500000002</v>
      </c>
      <c r="P26" s="256">
        <f t="shared" ref="P26:R26" si="28">(P13+P14+P15+P17+P20+P21+P24)*9.25%</f>
        <v>2897.7437999999997</v>
      </c>
      <c r="Q26" s="256">
        <f t="shared" si="28"/>
        <v>1086.6539250000001</v>
      </c>
      <c r="R26" s="256">
        <f t="shared" si="28"/>
        <v>362.21797499999997</v>
      </c>
      <c r="S26" s="242">
        <f>T26+U26+V26+W26+X26</f>
        <v>0</v>
      </c>
      <c r="T26" s="256">
        <f t="shared" ref="T26:Z26" si="29">(T13+T14+T15+T17+T20+T21+T24)*9.25%</f>
        <v>0</v>
      </c>
      <c r="U26" s="256">
        <f t="shared" si="29"/>
        <v>0</v>
      </c>
      <c r="V26" s="256">
        <f t="shared" si="29"/>
        <v>0</v>
      </c>
      <c r="W26" s="256">
        <f t="shared" si="29"/>
        <v>0</v>
      </c>
      <c r="X26" s="256">
        <f t="shared" si="29"/>
        <v>0</v>
      </c>
      <c r="Y26" s="256">
        <f t="shared" si="29"/>
        <v>0</v>
      </c>
      <c r="Z26" s="257">
        <f t="shared" si="29"/>
        <v>0</v>
      </c>
      <c r="AA26" s="244">
        <f t="shared" ref="AA26:AA27" si="30">I26+J26+S26+N26+Y26+Z26</f>
        <v>13410.65</v>
      </c>
      <c r="AB26" s="245">
        <f>H26+AA26</f>
        <v>13410.65</v>
      </c>
      <c r="AD26" s="233"/>
      <c r="AE26" s="55"/>
    </row>
    <row r="27" spans="1:31" x14ac:dyDescent="0.2">
      <c r="A27" s="240" t="s">
        <v>252</v>
      </c>
      <c r="B27" s="241" t="s">
        <v>253</v>
      </c>
      <c r="C27" s="242">
        <f>(C13+C14+C15+C17+C20+C21+C24)*0.5%</f>
        <v>0</v>
      </c>
      <c r="D27" s="242">
        <f t="shared" ref="D27:G27" si="31">(D13+D14+D15+D17+D20+D21+D24)*0.5%</f>
        <v>0</v>
      </c>
      <c r="E27" s="242">
        <f t="shared" si="31"/>
        <v>0</v>
      </c>
      <c r="F27" s="242">
        <f t="shared" si="31"/>
        <v>0</v>
      </c>
      <c r="G27" s="243">
        <f t="shared" si="31"/>
        <v>0</v>
      </c>
      <c r="H27" s="244">
        <f t="shared" si="14"/>
        <v>0</v>
      </c>
      <c r="I27" s="245"/>
      <c r="J27" s="242">
        <f t="shared" si="27"/>
        <v>39.158700000000003</v>
      </c>
      <c r="K27" s="242">
        <f>(K13+K14+K15+K17+K20+K21+K24)*0.5%</f>
        <v>39.158700000000003</v>
      </c>
      <c r="L27" s="242">
        <f>(L13+L14+L15+L17+L20+L21+L24)*0.5%</f>
        <v>0</v>
      </c>
      <c r="M27" s="242">
        <f>(M13+M14+M15+M17+M20+M21+M24)*0.5%</f>
        <v>0</v>
      </c>
      <c r="N27" s="242">
        <f>O27+P27+Q27+R27</f>
        <v>685.74130000000002</v>
      </c>
      <c r="O27" s="242">
        <f>(O13+O14+O15+O17+O20+O21+O24)*0.5%</f>
        <v>450.78910000000002</v>
      </c>
      <c r="P27" s="242">
        <f t="shared" ref="P27:R27" si="32">(P13+P14+P15+P17+P20+P21+P24)*0.5%</f>
        <v>156.63480000000001</v>
      </c>
      <c r="Q27" s="242">
        <f t="shared" si="32"/>
        <v>58.738050000000001</v>
      </c>
      <c r="R27" s="242">
        <f t="shared" si="32"/>
        <v>19.579350000000002</v>
      </c>
      <c r="S27" s="242">
        <f>T27+U27+V27+W27+X27</f>
        <v>0</v>
      </c>
      <c r="T27" s="242">
        <f t="shared" ref="T27:Z27" si="33">(T13+T14+T15+T17+T20+T21+T24)*0.5%</f>
        <v>0</v>
      </c>
      <c r="U27" s="242">
        <f t="shared" si="33"/>
        <v>0</v>
      </c>
      <c r="V27" s="242">
        <f t="shared" si="33"/>
        <v>0</v>
      </c>
      <c r="W27" s="242">
        <f t="shared" si="33"/>
        <v>0</v>
      </c>
      <c r="X27" s="242">
        <f t="shared" si="33"/>
        <v>0</v>
      </c>
      <c r="Y27" s="242">
        <f t="shared" si="33"/>
        <v>0</v>
      </c>
      <c r="Z27" s="243">
        <f t="shared" si="33"/>
        <v>0</v>
      </c>
      <c r="AA27" s="244">
        <f t="shared" si="30"/>
        <v>724.9</v>
      </c>
      <c r="AB27" s="245">
        <f>H27+AA27</f>
        <v>724.9</v>
      </c>
      <c r="AD27" s="233"/>
      <c r="AE27" s="55"/>
    </row>
    <row r="28" spans="1:31" ht="22.5" x14ac:dyDescent="0.2">
      <c r="A28" s="248">
        <v>0.05</v>
      </c>
      <c r="B28" s="249" t="s">
        <v>254</v>
      </c>
      <c r="C28" s="250">
        <f>C29+C30+C31+C32</f>
        <v>0</v>
      </c>
      <c r="D28" s="250">
        <f t="shared" ref="D28:AB28" si="34">D29+D30+D31+D32</f>
        <v>0</v>
      </c>
      <c r="E28" s="250">
        <f t="shared" si="34"/>
        <v>0</v>
      </c>
      <c r="F28" s="250">
        <f t="shared" si="34"/>
        <v>0</v>
      </c>
      <c r="G28" s="251">
        <f t="shared" si="34"/>
        <v>0</v>
      </c>
      <c r="H28" s="252">
        <f t="shared" si="34"/>
        <v>0</v>
      </c>
      <c r="I28" s="253">
        <f t="shared" si="34"/>
        <v>0</v>
      </c>
      <c r="J28" s="250">
        <f t="shared" si="34"/>
        <v>750.28069199999993</v>
      </c>
      <c r="K28" s="250">
        <f t="shared" si="34"/>
        <v>750.28069199999993</v>
      </c>
      <c r="L28" s="250">
        <f t="shared" si="34"/>
        <v>0</v>
      </c>
      <c r="M28" s="250">
        <f t="shared" si="34"/>
        <v>0</v>
      </c>
      <c r="N28" s="250">
        <f t="shared" si="34"/>
        <v>13138.803308</v>
      </c>
      <c r="O28" s="250">
        <f t="shared" si="34"/>
        <v>8637.1191560000007</v>
      </c>
      <c r="P28" s="250">
        <f t="shared" si="34"/>
        <v>3001.1227679999997</v>
      </c>
      <c r="Q28" s="250">
        <f t="shared" si="34"/>
        <v>1125.421038</v>
      </c>
      <c r="R28" s="250">
        <f t="shared" si="34"/>
        <v>375.14034599999997</v>
      </c>
      <c r="S28" s="250">
        <f t="shared" si="34"/>
        <v>0</v>
      </c>
      <c r="T28" s="250">
        <f t="shared" si="34"/>
        <v>0</v>
      </c>
      <c r="U28" s="250">
        <f t="shared" si="34"/>
        <v>0</v>
      </c>
      <c r="V28" s="250">
        <f t="shared" si="34"/>
        <v>0</v>
      </c>
      <c r="W28" s="250">
        <f t="shared" si="34"/>
        <v>0</v>
      </c>
      <c r="X28" s="250">
        <f>X29+X30+X31+X32</f>
        <v>0</v>
      </c>
      <c r="Y28" s="250">
        <f t="shared" ref="Y28:Z28" si="35">Y29+Y30+Y31+Y32</f>
        <v>0</v>
      </c>
      <c r="Z28" s="251">
        <f t="shared" si="35"/>
        <v>0</v>
      </c>
      <c r="AA28" s="252">
        <f t="shared" si="34"/>
        <v>13889.084000000001</v>
      </c>
      <c r="AB28" s="253">
        <f t="shared" si="34"/>
        <v>13889.084000000001</v>
      </c>
      <c r="AD28" s="233"/>
      <c r="AE28" s="55"/>
    </row>
    <row r="29" spans="1:31" x14ac:dyDescent="0.2">
      <c r="A29" s="240" t="s">
        <v>255</v>
      </c>
      <c r="B29" s="241" t="s">
        <v>256</v>
      </c>
      <c r="C29" s="242">
        <f>(C13+C14+C15+C17+C20+C21+C24)*5.08%</f>
        <v>0</v>
      </c>
      <c r="D29" s="242">
        <f t="shared" ref="D29:G29" si="36">(D13+D14+D15+D17+D20+D21+D24)*5.08%</f>
        <v>0</v>
      </c>
      <c r="E29" s="242">
        <f t="shared" si="36"/>
        <v>0</v>
      </c>
      <c r="F29" s="242">
        <f t="shared" si="36"/>
        <v>0</v>
      </c>
      <c r="G29" s="243">
        <f t="shared" si="36"/>
        <v>0</v>
      </c>
      <c r="H29" s="244">
        <f t="shared" si="14"/>
        <v>0</v>
      </c>
      <c r="I29" s="245"/>
      <c r="J29" s="242">
        <f t="shared" ref="J29:J32" si="37">K29+L29+M29</f>
        <v>397.85239199999995</v>
      </c>
      <c r="K29" s="242">
        <f>(K13+K14+K15+K17+K20+K21+K24)*5.08%</f>
        <v>397.85239199999995</v>
      </c>
      <c r="L29" s="242">
        <f t="shared" ref="L29:R29" si="38">(L13+L14+L15+L17+L20+L21+L24)*5.08%</f>
        <v>0</v>
      </c>
      <c r="M29" s="242">
        <f t="shared" si="38"/>
        <v>0</v>
      </c>
      <c r="N29" s="242">
        <f>O29+P29+Q29+R29</f>
        <v>6967.1316080000006</v>
      </c>
      <c r="O29" s="242">
        <f t="shared" si="38"/>
        <v>4580.0172560000001</v>
      </c>
      <c r="P29" s="242">
        <f t="shared" si="38"/>
        <v>1591.4095679999998</v>
      </c>
      <c r="Q29" s="242">
        <f t="shared" si="38"/>
        <v>596.77858800000001</v>
      </c>
      <c r="R29" s="242">
        <f t="shared" si="38"/>
        <v>198.92619599999998</v>
      </c>
      <c r="S29" s="242">
        <f>T29+U29+V29+W29+X29</f>
        <v>0</v>
      </c>
      <c r="T29" s="242">
        <f t="shared" ref="T29:Z29" si="39">(T13+T14+T15+T17+T20+T21+T24)*5.08%</f>
        <v>0</v>
      </c>
      <c r="U29" s="242">
        <f t="shared" si="39"/>
        <v>0</v>
      </c>
      <c r="V29" s="242">
        <f t="shared" si="39"/>
        <v>0</v>
      </c>
      <c r="W29" s="242">
        <f t="shared" si="39"/>
        <v>0</v>
      </c>
      <c r="X29" s="242">
        <f t="shared" si="39"/>
        <v>0</v>
      </c>
      <c r="Y29" s="242">
        <f t="shared" si="39"/>
        <v>0</v>
      </c>
      <c r="Z29" s="243">
        <f t="shared" si="39"/>
        <v>0</v>
      </c>
      <c r="AA29" s="244">
        <f t="shared" ref="AA29:AA32" si="40">I29+J29+S29+N29+Y29+Z29</f>
        <v>7364.9840000000004</v>
      </c>
      <c r="AB29" s="245">
        <f>H29+AA29</f>
        <v>7364.9840000000004</v>
      </c>
      <c r="AD29" s="233"/>
      <c r="AE29" s="55"/>
    </row>
    <row r="30" spans="1:31" x14ac:dyDescent="0.2">
      <c r="A30" s="240" t="s">
        <v>257</v>
      </c>
      <c r="B30" s="241" t="s">
        <v>258</v>
      </c>
      <c r="C30" s="242">
        <f>(C13+C14+C15+C17+C20+C21+C24)*1.5%</f>
        <v>0</v>
      </c>
      <c r="D30" s="242">
        <f t="shared" ref="D30:G30" si="41">(D13+D14+D15+D17+D20+D21+D24)*1.5%</f>
        <v>0</v>
      </c>
      <c r="E30" s="242">
        <f t="shared" si="41"/>
        <v>0</v>
      </c>
      <c r="F30" s="242">
        <f t="shared" si="41"/>
        <v>0</v>
      </c>
      <c r="G30" s="243">
        <f t="shared" si="41"/>
        <v>0</v>
      </c>
      <c r="H30" s="244">
        <f t="shared" si="14"/>
        <v>0</v>
      </c>
      <c r="I30" s="245"/>
      <c r="J30" s="242">
        <f t="shared" si="37"/>
        <v>117.47609999999999</v>
      </c>
      <c r="K30" s="242">
        <f>(K13+K14+K15+K17+K20+K21+K24)*1.5%</f>
        <v>117.47609999999999</v>
      </c>
      <c r="L30" s="242">
        <f>(L13+L14+L15+L17+L20+L21+L24)*1.5%</f>
        <v>0</v>
      </c>
      <c r="M30" s="242">
        <f>(M13+M14+M15+M17+M20+M21+M24)*1.5%</f>
        <v>0</v>
      </c>
      <c r="N30" s="242">
        <f>O30+P30+Q30+R30</f>
        <v>2057.2239</v>
      </c>
      <c r="O30" s="242">
        <f>(O13+O14+O15+O17+O20+O21+O24)*1.5%</f>
        <v>1352.3673000000001</v>
      </c>
      <c r="P30" s="242">
        <f t="shared" ref="P30:R30" si="42">(P13+P14+P15+P17+P20+P21+P24)*1.5%</f>
        <v>469.90439999999995</v>
      </c>
      <c r="Q30" s="242">
        <f t="shared" si="42"/>
        <v>176.21414999999999</v>
      </c>
      <c r="R30" s="242">
        <f t="shared" si="42"/>
        <v>58.738049999999994</v>
      </c>
      <c r="S30" s="242">
        <f>T30+U30+V30+W30+X30</f>
        <v>0</v>
      </c>
      <c r="T30" s="242">
        <f t="shared" ref="T30:Z30" si="43">(T13+T14+T15+T17+T20+T21+T24)*1.5%</f>
        <v>0</v>
      </c>
      <c r="U30" s="242">
        <f t="shared" si="43"/>
        <v>0</v>
      </c>
      <c r="V30" s="242">
        <f t="shared" si="43"/>
        <v>0</v>
      </c>
      <c r="W30" s="242">
        <f t="shared" si="43"/>
        <v>0</v>
      </c>
      <c r="X30" s="242">
        <f t="shared" si="43"/>
        <v>0</v>
      </c>
      <c r="Y30" s="242">
        <f t="shared" si="43"/>
        <v>0</v>
      </c>
      <c r="Z30" s="243">
        <f t="shared" si="43"/>
        <v>0</v>
      </c>
      <c r="AA30" s="244">
        <f t="shared" si="40"/>
        <v>2174.6999999999998</v>
      </c>
      <c r="AB30" s="245">
        <f>H30+AA30</f>
        <v>2174.6999999999998</v>
      </c>
      <c r="AD30" s="233"/>
      <c r="AE30" s="55"/>
    </row>
    <row r="31" spans="1:31" x14ac:dyDescent="0.2">
      <c r="A31" s="240" t="s">
        <v>259</v>
      </c>
      <c r="B31" s="241" t="s">
        <v>260</v>
      </c>
      <c r="C31" s="242">
        <f>(C13+C14+C15+C17+C20+C21+C24)*3%</f>
        <v>0</v>
      </c>
      <c r="D31" s="242">
        <f t="shared" ref="D31:G31" si="44">(D13+D14+D15+D17+D20+D21+D24)*3%</f>
        <v>0</v>
      </c>
      <c r="E31" s="242">
        <f t="shared" si="44"/>
        <v>0</v>
      </c>
      <c r="F31" s="242">
        <f t="shared" si="44"/>
        <v>0</v>
      </c>
      <c r="G31" s="243">
        <f t="shared" si="44"/>
        <v>0</v>
      </c>
      <c r="H31" s="244">
        <f t="shared" si="14"/>
        <v>0</v>
      </c>
      <c r="I31" s="245"/>
      <c r="J31" s="242">
        <f t="shared" si="37"/>
        <v>234.95219999999998</v>
      </c>
      <c r="K31" s="242">
        <f>(K13+K14+K15+K17+K20+K21+K24)*3%</f>
        <v>234.95219999999998</v>
      </c>
      <c r="L31" s="242">
        <f>(L13+L14+L15+L17+L20+L21+L24)*3%</f>
        <v>0</v>
      </c>
      <c r="M31" s="242">
        <f>(M13+M14+M15+M17+M20+M21+M24)*3%</f>
        <v>0</v>
      </c>
      <c r="N31" s="242">
        <f>O31+P31+Q31+R31</f>
        <v>4114.4477999999999</v>
      </c>
      <c r="O31" s="242">
        <f>(O13+O14+O15+O17+O20+O21+O24)*3%</f>
        <v>2704.7346000000002</v>
      </c>
      <c r="P31" s="242">
        <f t="shared" ref="P31:R31" si="45">(P13+P14+P15+P17+P20+P21+P24)*3%</f>
        <v>939.80879999999991</v>
      </c>
      <c r="Q31" s="242">
        <f t="shared" si="45"/>
        <v>352.42829999999998</v>
      </c>
      <c r="R31" s="242">
        <f t="shared" si="45"/>
        <v>117.47609999999999</v>
      </c>
      <c r="S31" s="242">
        <f>T31+U31+V31+W31+X31</f>
        <v>0</v>
      </c>
      <c r="T31" s="242">
        <f t="shared" ref="T31:Z31" si="46">(T13+T14+T15+T17+T20+T21+T24)*3%</f>
        <v>0</v>
      </c>
      <c r="U31" s="242">
        <f t="shared" si="46"/>
        <v>0</v>
      </c>
      <c r="V31" s="242">
        <f t="shared" si="46"/>
        <v>0</v>
      </c>
      <c r="W31" s="242">
        <f t="shared" si="46"/>
        <v>0</v>
      </c>
      <c r="X31" s="242">
        <f t="shared" si="46"/>
        <v>0</v>
      </c>
      <c r="Y31" s="242">
        <f t="shared" si="46"/>
        <v>0</v>
      </c>
      <c r="Z31" s="243">
        <f t="shared" si="46"/>
        <v>0</v>
      </c>
      <c r="AA31" s="244">
        <f t="shared" si="40"/>
        <v>4349.3999999999996</v>
      </c>
      <c r="AB31" s="245">
        <f>H31+AA31</f>
        <v>4349.3999999999996</v>
      </c>
      <c r="AD31" s="233"/>
      <c r="AE31" s="55"/>
    </row>
    <row r="32" spans="1:31" hidden="1" x14ac:dyDescent="0.2">
      <c r="A32" s="240" t="s">
        <v>261</v>
      </c>
      <c r="B32" s="241" t="s">
        <v>262</v>
      </c>
      <c r="C32" s="242"/>
      <c r="D32" s="242"/>
      <c r="E32" s="242"/>
      <c r="F32" s="242"/>
      <c r="G32" s="243"/>
      <c r="H32" s="244">
        <f t="shared" si="14"/>
        <v>0</v>
      </c>
      <c r="I32" s="245"/>
      <c r="J32" s="242">
        <f t="shared" si="37"/>
        <v>0</v>
      </c>
      <c r="K32" s="242"/>
      <c r="L32" s="242"/>
      <c r="M32" s="242"/>
      <c r="N32" s="242">
        <f>O32+P32+Q32+R32</f>
        <v>0</v>
      </c>
      <c r="O32" s="242"/>
      <c r="P32" s="242"/>
      <c r="Q32" s="242"/>
      <c r="R32" s="242"/>
      <c r="S32" s="242">
        <f>T32+U32+V32+W32+X32</f>
        <v>0</v>
      </c>
      <c r="T32" s="242"/>
      <c r="U32" s="242"/>
      <c r="V32" s="242"/>
      <c r="W32" s="242"/>
      <c r="X32" s="242"/>
      <c r="Y32" s="242"/>
      <c r="Z32" s="243"/>
      <c r="AA32" s="244">
        <f t="shared" si="40"/>
        <v>0</v>
      </c>
      <c r="AB32" s="245">
        <f>H32+AA32</f>
        <v>0</v>
      </c>
      <c r="AD32" s="233"/>
      <c r="AE32" s="55"/>
    </row>
    <row r="33" spans="1:31" hidden="1" x14ac:dyDescent="0.2">
      <c r="A33" s="234" t="s">
        <v>263</v>
      </c>
      <c r="B33" s="235" t="s">
        <v>264</v>
      </c>
      <c r="C33" s="236">
        <f t="shared" ref="C33:AB33" si="47">C34</f>
        <v>0</v>
      </c>
      <c r="D33" s="236">
        <f t="shared" si="47"/>
        <v>0</v>
      </c>
      <c r="E33" s="236">
        <f t="shared" si="47"/>
        <v>0</v>
      </c>
      <c r="F33" s="236">
        <f t="shared" si="47"/>
        <v>0</v>
      </c>
      <c r="G33" s="237">
        <f t="shared" si="47"/>
        <v>0</v>
      </c>
      <c r="H33" s="238">
        <f t="shared" si="47"/>
        <v>0</v>
      </c>
      <c r="I33" s="239">
        <f t="shared" si="47"/>
        <v>0</v>
      </c>
      <c r="J33" s="236">
        <f t="shared" si="47"/>
        <v>0</v>
      </c>
      <c r="K33" s="236">
        <f t="shared" si="47"/>
        <v>0</v>
      </c>
      <c r="L33" s="236">
        <f t="shared" si="47"/>
        <v>0</v>
      </c>
      <c r="M33" s="236">
        <f t="shared" si="47"/>
        <v>0</v>
      </c>
      <c r="N33" s="236">
        <f t="shared" si="47"/>
        <v>0</v>
      </c>
      <c r="O33" s="236">
        <f t="shared" si="47"/>
        <v>0</v>
      </c>
      <c r="P33" s="236">
        <f t="shared" si="47"/>
        <v>0</v>
      </c>
      <c r="Q33" s="236">
        <f t="shared" si="47"/>
        <v>0</v>
      </c>
      <c r="R33" s="236">
        <f t="shared" si="47"/>
        <v>0</v>
      </c>
      <c r="S33" s="236">
        <f t="shared" si="47"/>
        <v>0</v>
      </c>
      <c r="T33" s="236">
        <f t="shared" si="47"/>
        <v>0</v>
      </c>
      <c r="U33" s="236">
        <f t="shared" si="47"/>
        <v>0</v>
      </c>
      <c r="V33" s="236">
        <f t="shared" si="47"/>
        <v>0</v>
      </c>
      <c r="W33" s="236">
        <f t="shared" si="47"/>
        <v>0</v>
      </c>
      <c r="X33" s="236">
        <f t="shared" si="47"/>
        <v>0</v>
      </c>
      <c r="Y33" s="236">
        <f t="shared" si="47"/>
        <v>0</v>
      </c>
      <c r="Z33" s="237">
        <f t="shared" si="47"/>
        <v>0</v>
      </c>
      <c r="AA33" s="238">
        <f t="shared" si="47"/>
        <v>0</v>
      </c>
      <c r="AB33" s="239">
        <f t="shared" si="47"/>
        <v>0</v>
      </c>
      <c r="AD33" s="233"/>
      <c r="AE33" s="55"/>
    </row>
    <row r="34" spans="1:31" hidden="1" x14ac:dyDescent="0.2">
      <c r="A34" s="240" t="s">
        <v>265</v>
      </c>
      <c r="B34" s="241" t="s">
        <v>266</v>
      </c>
      <c r="C34" s="242"/>
      <c r="D34" s="242"/>
      <c r="E34" s="242"/>
      <c r="F34" s="242"/>
      <c r="G34" s="243"/>
      <c r="H34" s="244">
        <f>C34+D34+E34+F34+G34</f>
        <v>0</v>
      </c>
      <c r="I34" s="245"/>
      <c r="J34" s="242">
        <f>K34+L34+M34</f>
        <v>0</v>
      </c>
      <c r="K34" s="242"/>
      <c r="L34" s="242"/>
      <c r="M34" s="242"/>
      <c r="N34" s="242">
        <f>O34+P34+Q34+R34</f>
        <v>0</v>
      </c>
      <c r="O34" s="242"/>
      <c r="P34" s="242"/>
      <c r="Q34" s="242"/>
      <c r="R34" s="242"/>
      <c r="S34" s="242">
        <f>T34+U34+V34+W34+X34</f>
        <v>0</v>
      </c>
      <c r="T34" s="242"/>
      <c r="U34" s="242"/>
      <c r="V34" s="242"/>
      <c r="W34" s="242"/>
      <c r="X34" s="242"/>
      <c r="Y34" s="242"/>
      <c r="Z34" s="243"/>
      <c r="AA34" s="244">
        <f>I34+J34+S34+N34+Y34+Z34</f>
        <v>0</v>
      </c>
      <c r="AB34" s="245">
        <f>H34+AA34</f>
        <v>0</v>
      </c>
      <c r="AD34" s="233"/>
      <c r="AE34" s="55"/>
    </row>
    <row r="35" spans="1:31" x14ac:dyDescent="0.2">
      <c r="A35" s="234">
        <v>1</v>
      </c>
      <c r="B35" s="235" t="s">
        <v>267</v>
      </c>
      <c r="C35" s="236">
        <f>C36+C42+C48+C56+C64+C69+C71+C75+C85+C87</f>
        <v>183025</v>
      </c>
      <c r="D35" s="236">
        <f t="shared" ref="D35:AB35" si="48">D36+D42+D48+D56+D64+D69+D71+D75+D85+D87</f>
        <v>0</v>
      </c>
      <c r="E35" s="236">
        <f t="shared" si="48"/>
        <v>23500</v>
      </c>
      <c r="F35" s="236">
        <f t="shared" si="48"/>
        <v>1800</v>
      </c>
      <c r="G35" s="237">
        <f t="shared" si="48"/>
        <v>0</v>
      </c>
      <c r="H35" s="238">
        <f t="shared" si="48"/>
        <v>208325</v>
      </c>
      <c r="I35" s="239">
        <f t="shared" si="48"/>
        <v>0</v>
      </c>
      <c r="J35" s="236">
        <f t="shared" si="48"/>
        <v>144959</v>
      </c>
      <c r="K35" s="236">
        <f t="shared" si="48"/>
        <v>45012</v>
      </c>
      <c r="L35" s="236">
        <f t="shared" si="48"/>
        <v>40197</v>
      </c>
      <c r="M35" s="236">
        <f t="shared" si="48"/>
        <v>50250</v>
      </c>
      <c r="N35" s="236">
        <f t="shared" si="48"/>
        <v>219643</v>
      </c>
      <c r="O35" s="236">
        <f t="shared" si="48"/>
        <v>87300</v>
      </c>
      <c r="P35" s="236">
        <f t="shared" si="48"/>
        <v>39396</v>
      </c>
      <c r="Q35" s="236">
        <f t="shared" si="48"/>
        <v>42965</v>
      </c>
      <c r="R35" s="236">
        <f t="shared" si="48"/>
        <v>27032</v>
      </c>
      <c r="S35" s="236">
        <f t="shared" si="48"/>
        <v>36750</v>
      </c>
      <c r="T35" s="236">
        <f t="shared" si="48"/>
        <v>0</v>
      </c>
      <c r="U35" s="236">
        <f t="shared" si="48"/>
        <v>0</v>
      </c>
      <c r="V35" s="236">
        <f t="shared" si="48"/>
        <v>0</v>
      </c>
      <c r="W35" s="236">
        <f t="shared" si="48"/>
        <v>0</v>
      </c>
      <c r="X35" s="236">
        <f t="shared" si="48"/>
        <v>250</v>
      </c>
      <c r="Y35" s="236">
        <f t="shared" si="48"/>
        <v>8000</v>
      </c>
      <c r="Z35" s="237">
        <f t="shared" si="48"/>
        <v>0</v>
      </c>
      <c r="AA35" s="238">
        <f t="shared" si="48"/>
        <v>409352</v>
      </c>
      <c r="AB35" s="239">
        <f t="shared" si="48"/>
        <v>617677</v>
      </c>
      <c r="AD35" s="233"/>
      <c r="AE35" s="55"/>
    </row>
    <row r="36" spans="1:31" x14ac:dyDescent="0.2">
      <c r="A36" s="234">
        <v>1.01</v>
      </c>
      <c r="B36" s="235" t="s">
        <v>268</v>
      </c>
      <c r="C36" s="236">
        <f>C37+C38+C39+C40+C41</f>
        <v>0</v>
      </c>
      <c r="D36" s="236">
        <f t="shared" ref="D36:AB36" si="49">D37+D38+D39+D40+D41</f>
        <v>0</v>
      </c>
      <c r="E36" s="236">
        <f t="shared" si="49"/>
        <v>11500</v>
      </c>
      <c r="F36" s="236">
        <f t="shared" si="49"/>
        <v>0</v>
      </c>
      <c r="G36" s="237">
        <f t="shared" si="49"/>
        <v>0</v>
      </c>
      <c r="H36" s="238">
        <f t="shared" si="49"/>
        <v>11500</v>
      </c>
      <c r="I36" s="239">
        <f t="shared" si="49"/>
        <v>0</v>
      </c>
      <c r="J36" s="236">
        <f t="shared" si="49"/>
        <v>0</v>
      </c>
      <c r="K36" s="236">
        <f t="shared" si="49"/>
        <v>0</v>
      </c>
      <c r="L36" s="236">
        <f t="shared" si="49"/>
        <v>0</v>
      </c>
      <c r="M36" s="236">
        <f t="shared" si="49"/>
        <v>0</v>
      </c>
      <c r="N36" s="236">
        <f t="shared" si="49"/>
        <v>0</v>
      </c>
      <c r="O36" s="236">
        <f t="shared" si="49"/>
        <v>0</v>
      </c>
      <c r="P36" s="236">
        <f t="shared" si="49"/>
        <v>0</v>
      </c>
      <c r="Q36" s="236">
        <f t="shared" si="49"/>
        <v>0</v>
      </c>
      <c r="R36" s="236">
        <f t="shared" si="49"/>
        <v>0</v>
      </c>
      <c r="S36" s="236">
        <f t="shared" si="49"/>
        <v>0</v>
      </c>
      <c r="T36" s="236">
        <f t="shared" si="49"/>
        <v>0</v>
      </c>
      <c r="U36" s="236">
        <f t="shared" si="49"/>
        <v>0</v>
      </c>
      <c r="V36" s="236">
        <f t="shared" si="49"/>
        <v>0</v>
      </c>
      <c r="W36" s="236">
        <f t="shared" si="49"/>
        <v>0</v>
      </c>
      <c r="X36" s="236">
        <f>X37+X38+X39+X40+X41</f>
        <v>0</v>
      </c>
      <c r="Y36" s="236">
        <f t="shared" ref="Y36:Z36" si="50">Y37+Y38+Y39+Y40+Y41</f>
        <v>0</v>
      </c>
      <c r="Z36" s="237">
        <f t="shared" si="50"/>
        <v>0</v>
      </c>
      <c r="AA36" s="238">
        <f t="shared" si="49"/>
        <v>0</v>
      </c>
      <c r="AB36" s="239">
        <f t="shared" si="49"/>
        <v>11500</v>
      </c>
      <c r="AD36" s="233"/>
      <c r="AE36" s="55"/>
    </row>
    <row r="37" spans="1:31" x14ac:dyDescent="0.2">
      <c r="A37" s="240" t="s">
        <v>269</v>
      </c>
      <c r="B37" s="241" t="s">
        <v>270</v>
      </c>
      <c r="C37" s="242"/>
      <c r="D37" s="242"/>
      <c r="E37" s="242">
        <v>11500</v>
      </c>
      <c r="F37" s="242"/>
      <c r="G37" s="243"/>
      <c r="H37" s="244">
        <f t="shared" ref="H37:H41" si="51">C37+D37+E37+F37+G37</f>
        <v>11500</v>
      </c>
      <c r="I37" s="245"/>
      <c r="J37" s="242">
        <f t="shared" ref="J37:J41" si="52">K37+L37+M37</f>
        <v>0</v>
      </c>
      <c r="K37" s="242"/>
      <c r="L37" s="242"/>
      <c r="M37" s="242"/>
      <c r="N37" s="242">
        <f t="shared" ref="N37:N41" si="53">O37+P37+Q37+R37</f>
        <v>0</v>
      </c>
      <c r="O37" s="242"/>
      <c r="P37" s="242"/>
      <c r="Q37" s="242"/>
      <c r="R37" s="242"/>
      <c r="S37" s="242">
        <f>T37+U37+V37+W37+X37</f>
        <v>0</v>
      </c>
      <c r="T37" s="242"/>
      <c r="U37" s="242"/>
      <c r="V37" s="242"/>
      <c r="W37" s="242"/>
      <c r="X37" s="242"/>
      <c r="Y37" s="242"/>
      <c r="Z37" s="243"/>
      <c r="AA37" s="244">
        <f t="shared" ref="AA37:AA41" si="54">I37+J37+S37+N37+Y37+Z37</f>
        <v>0</v>
      </c>
      <c r="AB37" s="245">
        <f>H37+AA37</f>
        <v>11500</v>
      </c>
      <c r="AD37" s="233"/>
      <c r="AE37" s="55"/>
    </row>
    <row r="38" spans="1:31" hidden="1" x14ac:dyDescent="0.2">
      <c r="A38" s="240" t="s">
        <v>271</v>
      </c>
      <c r="B38" s="241" t="s">
        <v>272</v>
      </c>
      <c r="C38" s="242"/>
      <c r="D38" s="242"/>
      <c r="E38" s="242"/>
      <c r="F38" s="242"/>
      <c r="G38" s="243"/>
      <c r="H38" s="244">
        <f t="shared" si="51"/>
        <v>0</v>
      </c>
      <c r="I38" s="245"/>
      <c r="J38" s="242">
        <f t="shared" si="52"/>
        <v>0</v>
      </c>
      <c r="K38" s="242"/>
      <c r="L38" s="242"/>
      <c r="M38" s="242"/>
      <c r="N38" s="242">
        <f t="shared" si="53"/>
        <v>0</v>
      </c>
      <c r="O38" s="242"/>
      <c r="P38" s="242"/>
      <c r="Q38" s="242"/>
      <c r="R38" s="242"/>
      <c r="S38" s="242">
        <f>T38+U38+V38+W38+X38</f>
        <v>0</v>
      </c>
      <c r="T38" s="242"/>
      <c r="U38" s="242"/>
      <c r="V38" s="242"/>
      <c r="W38" s="242"/>
      <c r="X38" s="242"/>
      <c r="Y38" s="242"/>
      <c r="Z38" s="243"/>
      <c r="AA38" s="244">
        <f t="shared" si="54"/>
        <v>0</v>
      </c>
      <c r="AB38" s="245">
        <f>H38+AA38</f>
        <v>0</v>
      </c>
      <c r="AD38" s="233"/>
      <c r="AE38" s="55"/>
    </row>
    <row r="39" spans="1:31" s="32" customFormat="1" hidden="1" x14ac:dyDescent="0.2">
      <c r="A39" s="240" t="s">
        <v>273</v>
      </c>
      <c r="B39" s="241" t="s">
        <v>274</v>
      </c>
      <c r="C39" s="242"/>
      <c r="D39" s="242"/>
      <c r="E39" s="242"/>
      <c r="F39" s="242"/>
      <c r="G39" s="243"/>
      <c r="H39" s="244">
        <f t="shared" si="51"/>
        <v>0</v>
      </c>
      <c r="I39" s="245"/>
      <c r="J39" s="242">
        <f t="shared" si="52"/>
        <v>0</v>
      </c>
      <c r="K39" s="242"/>
      <c r="L39" s="242"/>
      <c r="M39" s="242"/>
      <c r="N39" s="242">
        <f t="shared" si="53"/>
        <v>0</v>
      </c>
      <c r="O39" s="242"/>
      <c r="P39" s="242"/>
      <c r="Q39" s="242"/>
      <c r="R39" s="242"/>
      <c r="S39" s="242">
        <f>T39+U39+V39+W39+X39</f>
        <v>0</v>
      </c>
      <c r="T39" s="242"/>
      <c r="U39" s="242"/>
      <c r="V39" s="242"/>
      <c r="W39" s="242"/>
      <c r="X39" s="242"/>
      <c r="Y39" s="242"/>
      <c r="Z39" s="243"/>
      <c r="AA39" s="244">
        <f t="shared" si="54"/>
        <v>0</v>
      </c>
      <c r="AB39" s="245">
        <f>H39+AA39</f>
        <v>0</v>
      </c>
      <c r="AD39" s="246"/>
      <c r="AE39" s="55"/>
    </row>
    <row r="40" spans="1:31" hidden="1" x14ac:dyDescent="0.2">
      <c r="A40" s="240" t="s">
        <v>275</v>
      </c>
      <c r="B40" s="241" t="s">
        <v>276</v>
      </c>
      <c r="C40" s="242"/>
      <c r="D40" s="242"/>
      <c r="E40" s="242"/>
      <c r="F40" s="242"/>
      <c r="G40" s="243"/>
      <c r="H40" s="244">
        <f t="shared" si="51"/>
        <v>0</v>
      </c>
      <c r="I40" s="245"/>
      <c r="J40" s="242">
        <f t="shared" si="52"/>
        <v>0</v>
      </c>
      <c r="K40" s="242"/>
      <c r="L40" s="242"/>
      <c r="M40" s="242"/>
      <c r="N40" s="242">
        <f t="shared" si="53"/>
        <v>0</v>
      </c>
      <c r="O40" s="242"/>
      <c r="P40" s="242"/>
      <c r="Q40" s="242"/>
      <c r="R40" s="242"/>
      <c r="S40" s="242">
        <f>T40+U40+V40+W40+X40</f>
        <v>0</v>
      </c>
      <c r="T40" s="242"/>
      <c r="U40" s="242"/>
      <c r="V40" s="242"/>
      <c r="W40" s="242"/>
      <c r="X40" s="242"/>
      <c r="Y40" s="242"/>
      <c r="Z40" s="243"/>
      <c r="AA40" s="244">
        <f t="shared" si="54"/>
        <v>0</v>
      </c>
      <c r="AB40" s="245">
        <f>H40+AA40</f>
        <v>0</v>
      </c>
      <c r="AD40" s="233"/>
      <c r="AE40" s="55"/>
    </row>
    <row r="41" spans="1:31" hidden="1" x14ac:dyDescent="0.2">
      <c r="A41" s="240" t="s">
        <v>277</v>
      </c>
      <c r="B41" s="241" t="s">
        <v>278</v>
      </c>
      <c r="C41" s="242"/>
      <c r="D41" s="242"/>
      <c r="E41" s="242"/>
      <c r="F41" s="242"/>
      <c r="G41" s="243"/>
      <c r="H41" s="244">
        <f t="shared" si="51"/>
        <v>0</v>
      </c>
      <c r="I41" s="245"/>
      <c r="J41" s="242">
        <f t="shared" si="52"/>
        <v>0</v>
      </c>
      <c r="K41" s="242"/>
      <c r="L41" s="242"/>
      <c r="M41" s="242"/>
      <c r="N41" s="242">
        <f t="shared" si="53"/>
        <v>0</v>
      </c>
      <c r="O41" s="242"/>
      <c r="P41" s="242"/>
      <c r="Q41" s="242"/>
      <c r="R41" s="242"/>
      <c r="S41" s="242">
        <f>T41+U41+V41+W41+X41</f>
        <v>0</v>
      </c>
      <c r="T41" s="242"/>
      <c r="U41" s="242"/>
      <c r="V41" s="242"/>
      <c r="W41" s="242"/>
      <c r="X41" s="242"/>
      <c r="Y41" s="242"/>
      <c r="Z41" s="243"/>
      <c r="AA41" s="244">
        <f t="shared" si="54"/>
        <v>0</v>
      </c>
      <c r="AB41" s="245">
        <f>H41+AA41</f>
        <v>0</v>
      </c>
      <c r="AD41" s="233"/>
      <c r="AE41" s="55"/>
    </row>
    <row r="42" spans="1:31" x14ac:dyDescent="0.2">
      <c r="A42" s="234">
        <v>1.02</v>
      </c>
      <c r="B42" s="235" t="s">
        <v>279</v>
      </c>
      <c r="C42" s="236">
        <f>C43+C44+C45+C46+C47</f>
        <v>58500</v>
      </c>
      <c r="D42" s="236">
        <f t="shared" ref="D42:AB42" si="55">D43+D44+D45+D46+D47</f>
        <v>0</v>
      </c>
      <c r="E42" s="236">
        <f t="shared" si="55"/>
        <v>0</v>
      </c>
      <c r="F42" s="236">
        <f t="shared" si="55"/>
        <v>800</v>
      </c>
      <c r="G42" s="237">
        <f t="shared" si="55"/>
        <v>0</v>
      </c>
      <c r="H42" s="238">
        <f t="shared" si="55"/>
        <v>59300</v>
      </c>
      <c r="I42" s="239">
        <f t="shared" si="55"/>
        <v>0</v>
      </c>
      <c r="J42" s="236">
        <f t="shared" si="55"/>
        <v>0</v>
      </c>
      <c r="K42" s="236">
        <f t="shared" si="55"/>
        <v>0</v>
      </c>
      <c r="L42" s="236">
        <f t="shared" si="55"/>
        <v>0</v>
      </c>
      <c r="M42" s="236">
        <f t="shared" si="55"/>
        <v>0</v>
      </c>
      <c r="N42" s="236">
        <f t="shared" si="55"/>
        <v>7220</v>
      </c>
      <c r="O42" s="236">
        <f t="shared" si="55"/>
        <v>0</v>
      </c>
      <c r="P42" s="236">
        <f t="shared" si="55"/>
        <v>6720</v>
      </c>
      <c r="Q42" s="236">
        <f t="shared" si="55"/>
        <v>500</v>
      </c>
      <c r="R42" s="236">
        <f t="shared" si="55"/>
        <v>0</v>
      </c>
      <c r="S42" s="236">
        <f t="shared" si="55"/>
        <v>0</v>
      </c>
      <c r="T42" s="236">
        <f t="shared" si="55"/>
        <v>0</v>
      </c>
      <c r="U42" s="236">
        <f t="shared" si="55"/>
        <v>0</v>
      </c>
      <c r="V42" s="236">
        <f t="shared" si="55"/>
        <v>0</v>
      </c>
      <c r="W42" s="236">
        <f t="shared" si="55"/>
        <v>0</v>
      </c>
      <c r="X42" s="236">
        <f>X43+X44+X45+X46+X47</f>
        <v>0</v>
      </c>
      <c r="Y42" s="236">
        <f t="shared" ref="Y42:Z42" si="56">Y43+Y44+Y45+Y46+Y47</f>
        <v>0</v>
      </c>
      <c r="Z42" s="237">
        <f t="shared" si="56"/>
        <v>0</v>
      </c>
      <c r="AA42" s="238">
        <f t="shared" si="55"/>
        <v>7220</v>
      </c>
      <c r="AB42" s="239">
        <f t="shared" si="55"/>
        <v>66520</v>
      </c>
      <c r="AD42" s="233"/>
      <c r="AE42" s="55"/>
    </row>
    <row r="43" spans="1:31" x14ac:dyDescent="0.2">
      <c r="A43" s="240" t="s">
        <v>121</v>
      </c>
      <c r="B43" s="241" t="s">
        <v>280</v>
      </c>
      <c r="C43" s="242"/>
      <c r="D43" s="242"/>
      <c r="E43" s="242"/>
      <c r="F43" s="242"/>
      <c r="G43" s="243"/>
      <c r="H43" s="244">
        <f t="shared" ref="H43:H47" si="57">C43+D43+E43+F43+G43</f>
        <v>0</v>
      </c>
      <c r="I43" s="245"/>
      <c r="J43" s="242">
        <f t="shared" ref="J43:J47" si="58">K43+L43+M43</f>
        <v>0</v>
      </c>
      <c r="K43" s="242"/>
      <c r="L43" s="242"/>
      <c r="M43" s="242"/>
      <c r="N43" s="242">
        <f t="shared" ref="N43:N47" si="59">O43+P43+Q43+R43</f>
        <v>7100</v>
      </c>
      <c r="O43" s="242"/>
      <c r="P43" s="242">
        <v>6600</v>
      </c>
      <c r="Q43" s="242">
        <v>500</v>
      </c>
      <c r="R43" s="242"/>
      <c r="S43" s="242">
        <f>T43+U43+V43+W43+X43</f>
        <v>0</v>
      </c>
      <c r="T43" s="242"/>
      <c r="U43" s="242"/>
      <c r="V43" s="242"/>
      <c r="W43" s="242"/>
      <c r="X43" s="242"/>
      <c r="Y43" s="242"/>
      <c r="Z43" s="243"/>
      <c r="AA43" s="244">
        <f t="shared" ref="AA43:AA47" si="60">I43+J43+S43+N43+Y43+Z43</f>
        <v>7100</v>
      </c>
      <c r="AB43" s="245">
        <f>H43+AA43</f>
        <v>7100</v>
      </c>
      <c r="AD43" s="233"/>
      <c r="AE43" s="55"/>
    </row>
    <row r="44" spans="1:31" x14ac:dyDescent="0.2">
      <c r="A44" s="240" t="s">
        <v>123</v>
      </c>
      <c r="B44" s="241" t="s">
        <v>281</v>
      </c>
      <c r="C44" s="242">
        <v>29750</v>
      </c>
      <c r="D44" s="242"/>
      <c r="E44" s="242"/>
      <c r="F44" s="242"/>
      <c r="G44" s="243"/>
      <c r="H44" s="244">
        <f t="shared" si="57"/>
        <v>29750</v>
      </c>
      <c r="I44" s="245"/>
      <c r="J44" s="242">
        <f t="shared" si="58"/>
        <v>0</v>
      </c>
      <c r="K44" s="242"/>
      <c r="L44" s="242"/>
      <c r="M44" s="242"/>
      <c r="N44" s="242">
        <f t="shared" si="59"/>
        <v>0</v>
      </c>
      <c r="O44" s="242"/>
      <c r="P44" s="242"/>
      <c r="Q44" s="242"/>
      <c r="R44" s="242"/>
      <c r="S44" s="242">
        <f>T44+U44+V44+W44+X44</f>
        <v>0</v>
      </c>
      <c r="T44" s="242"/>
      <c r="U44" s="242"/>
      <c r="V44" s="242"/>
      <c r="W44" s="242"/>
      <c r="X44" s="242"/>
      <c r="Y44" s="242"/>
      <c r="Z44" s="243"/>
      <c r="AA44" s="244">
        <f t="shared" si="60"/>
        <v>0</v>
      </c>
      <c r="AB44" s="245">
        <f>H44+AA44</f>
        <v>29750</v>
      </c>
      <c r="AD44" s="233"/>
      <c r="AE44" s="55"/>
    </row>
    <row r="45" spans="1:31" x14ac:dyDescent="0.2">
      <c r="A45" s="240" t="s">
        <v>282</v>
      </c>
      <c r="B45" s="241" t="s">
        <v>283</v>
      </c>
      <c r="C45" s="242">
        <v>50</v>
      </c>
      <c r="D45" s="242"/>
      <c r="E45" s="242"/>
      <c r="F45" s="242"/>
      <c r="G45" s="243"/>
      <c r="H45" s="244">
        <f t="shared" si="57"/>
        <v>50</v>
      </c>
      <c r="I45" s="245"/>
      <c r="J45" s="242">
        <f t="shared" si="58"/>
        <v>0</v>
      </c>
      <c r="K45" s="242"/>
      <c r="L45" s="242"/>
      <c r="M45" s="242"/>
      <c r="N45" s="242">
        <f t="shared" si="59"/>
        <v>0</v>
      </c>
      <c r="O45" s="242"/>
      <c r="P45" s="242"/>
      <c r="Q45" s="242"/>
      <c r="R45" s="242"/>
      <c r="S45" s="242">
        <f>T45+U45+V45+W45+X45</f>
        <v>0</v>
      </c>
      <c r="T45" s="242"/>
      <c r="U45" s="242"/>
      <c r="V45" s="242"/>
      <c r="W45" s="242"/>
      <c r="X45" s="242"/>
      <c r="Y45" s="242"/>
      <c r="Z45" s="243"/>
      <c r="AA45" s="244">
        <f t="shared" si="60"/>
        <v>0</v>
      </c>
      <c r="AB45" s="245">
        <f>H45+AA45</f>
        <v>50</v>
      </c>
      <c r="AD45" s="233"/>
      <c r="AE45" s="55"/>
    </row>
    <row r="46" spans="1:31" x14ac:dyDescent="0.2">
      <c r="A46" s="240" t="s">
        <v>284</v>
      </c>
      <c r="B46" s="241" t="s">
        <v>285</v>
      </c>
      <c r="C46" s="242">
        <f>29500-F46</f>
        <v>28700</v>
      </c>
      <c r="D46" s="242"/>
      <c r="E46" s="242"/>
      <c r="F46" s="242">
        <v>800</v>
      </c>
      <c r="G46" s="243"/>
      <c r="H46" s="244">
        <f t="shared" si="57"/>
        <v>29500</v>
      </c>
      <c r="I46" s="245"/>
      <c r="J46" s="242">
        <f t="shared" si="58"/>
        <v>0</v>
      </c>
      <c r="K46" s="242"/>
      <c r="L46" s="242"/>
      <c r="M46" s="242"/>
      <c r="N46" s="242">
        <f t="shared" si="59"/>
        <v>0</v>
      </c>
      <c r="O46" s="242"/>
      <c r="P46" s="242"/>
      <c r="Q46" s="242"/>
      <c r="R46" s="242"/>
      <c r="S46" s="242">
        <f>T46+U46+V46+W46+X46</f>
        <v>0</v>
      </c>
      <c r="T46" s="242"/>
      <c r="U46" s="242"/>
      <c r="V46" s="242"/>
      <c r="W46" s="242"/>
      <c r="X46" s="242"/>
      <c r="Y46" s="242"/>
      <c r="Z46" s="243"/>
      <c r="AA46" s="244">
        <f t="shared" si="60"/>
        <v>0</v>
      </c>
      <c r="AB46" s="245">
        <f>H46+AA46</f>
        <v>29500</v>
      </c>
      <c r="AD46" s="233"/>
      <c r="AE46" s="55"/>
    </row>
    <row r="47" spans="1:31" x14ac:dyDescent="0.2">
      <c r="A47" s="240" t="s">
        <v>286</v>
      </c>
      <c r="B47" s="241" t="s">
        <v>287</v>
      </c>
      <c r="C47" s="242"/>
      <c r="D47" s="242"/>
      <c r="E47" s="242"/>
      <c r="F47" s="242"/>
      <c r="G47" s="243"/>
      <c r="H47" s="244">
        <f t="shared" si="57"/>
        <v>0</v>
      </c>
      <c r="I47" s="245"/>
      <c r="J47" s="242">
        <f t="shared" si="58"/>
        <v>0</v>
      </c>
      <c r="K47" s="242"/>
      <c r="L47" s="242"/>
      <c r="M47" s="242"/>
      <c r="N47" s="242">
        <f t="shared" si="59"/>
        <v>120</v>
      </c>
      <c r="O47" s="242"/>
      <c r="P47" s="242">
        <v>120</v>
      </c>
      <c r="Q47" s="242"/>
      <c r="R47" s="242"/>
      <c r="S47" s="242">
        <f>T47+U47+V47+W47+X47</f>
        <v>0</v>
      </c>
      <c r="T47" s="242"/>
      <c r="U47" s="242"/>
      <c r="V47" s="242"/>
      <c r="W47" s="242"/>
      <c r="X47" s="242"/>
      <c r="Y47" s="242"/>
      <c r="Z47" s="243"/>
      <c r="AA47" s="244">
        <f t="shared" si="60"/>
        <v>120</v>
      </c>
      <c r="AB47" s="245">
        <f>H47+AA47</f>
        <v>120</v>
      </c>
      <c r="AD47" s="233"/>
      <c r="AE47" s="55"/>
    </row>
    <row r="48" spans="1:31" x14ac:dyDescent="0.2">
      <c r="A48" s="234">
        <v>1.03</v>
      </c>
      <c r="B48" s="235" t="s">
        <v>288</v>
      </c>
      <c r="C48" s="236">
        <f>C49+C50+C51+C52+C53+C54+C55</f>
        <v>1500</v>
      </c>
      <c r="D48" s="236">
        <f t="shared" ref="D48:AB48" si="61">D49+D50+D51+D52+D53+D54+D55</f>
        <v>0</v>
      </c>
      <c r="E48" s="236">
        <f t="shared" si="61"/>
        <v>0</v>
      </c>
      <c r="F48" s="236">
        <f t="shared" si="61"/>
        <v>0</v>
      </c>
      <c r="G48" s="237">
        <f t="shared" si="61"/>
        <v>0</v>
      </c>
      <c r="H48" s="238">
        <f t="shared" si="61"/>
        <v>1500</v>
      </c>
      <c r="I48" s="239">
        <f t="shared" si="61"/>
        <v>0</v>
      </c>
      <c r="J48" s="236">
        <f t="shared" si="61"/>
        <v>0</v>
      </c>
      <c r="K48" s="236">
        <f t="shared" si="61"/>
        <v>0</v>
      </c>
      <c r="L48" s="236">
        <f t="shared" si="61"/>
        <v>0</v>
      </c>
      <c r="M48" s="236">
        <f t="shared" si="61"/>
        <v>0</v>
      </c>
      <c r="N48" s="236">
        <f t="shared" si="61"/>
        <v>0</v>
      </c>
      <c r="O48" s="236">
        <f t="shared" si="61"/>
        <v>0</v>
      </c>
      <c r="P48" s="236">
        <f t="shared" si="61"/>
        <v>0</v>
      </c>
      <c r="Q48" s="236">
        <f t="shared" si="61"/>
        <v>0</v>
      </c>
      <c r="R48" s="236">
        <f t="shared" si="61"/>
        <v>0</v>
      </c>
      <c r="S48" s="236">
        <f t="shared" si="61"/>
        <v>250</v>
      </c>
      <c r="T48" s="236">
        <f t="shared" si="61"/>
        <v>0</v>
      </c>
      <c r="U48" s="236">
        <f t="shared" si="61"/>
        <v>0</v>
      </c>
      <c r="V48" s="236">
        <f t="shared" si="61"/>
        <v>0</v>
      </c>
      <c r="W48" s="236">
        <f t="shared" si="61"/>
        <v>0</v>
      </c>
      <c r="X48" s="236">
        <f>X49+X50+X51+X52+X53+X54+X55</f>
        <v>250</v>
      </c>
      <c r="Y48" s="236">
        <f t="shared" ref="Y48:Z48" si="62">Y49+Y50+Y51+Y52+Y53+Y54+Y55</f>
        <v>0</v>
      </c>
      <c r="Z48" s="237">
        <f t="shared" si="62"/>
        <v>0</v>
      </c>
      <c r="AA48" s="238">
        <f t="shared" si="61"/>
        <v>250</v>
      </c>
      <c r="AB48" s="239">
        <f t="shared" si="61"/>
        <v>1750</v>
      </c>
      <c r="AD48" s="233"/>
      <c r="AE48" s="55"/>
    </row>
    <row r="49" spans="1:31" x14ac:dyDescent="0.2">
      <c r="A49" s="240" t="s">
        <v>289</v>
      </c>
      <c r="B49" s="241" t="s">
        <v>290</v>
      </c>
      <c r="C49" s="242">
        <v>500</v>
      </c>
      <c r="D49" s="242"/>
      <c r="E49" s="242"/>
      <c r="F49" s="242"/>
      <c r="G49" s="243"/>
      <c r="H49" s="244">
        <f t="shared" ref="H49:H54" si="63">C49+D49+E49+F49+G49</f>
        <v>500</v>
      </c>
      <c r="I49" s="245"/>
      <c r="J49" s="242">
        <f t="shared" ref="J49:J55" si="64">K49+L49+M49</f>
        <v>0</v>
      </c>
      <c r="K49" s="242"/>
      <c r="L49" s="242"/>
      <c r="M49" s="242"/>
      <c r="N49" s="242">
        <f t="shared" ref="N49:N55" si="65">O49+P49+Q49+R49</f>
        <v>0</v>
      </c>
      <c r="O49" s="242"/>
      <c r="P49" s="242"/>
      <c r="Q49" s="242"/>
      <c r="R49" s="242"/>
      <c r="S49" s="242">
        <f t="shared" ref="S49:S55" si="66">T49+U49+V49+W49+X49</f>
        <v>0</v>
      </c>
      <c r="T49" s="242"/>
      <c r="U49" s="242"/>
      <c r="V49" s="242"/>
      <c r="W49" s="242"/>
      <c r="X49" s="242"/>
      <c r="Y49" s="242"/>
      <c r="Z49" s="243"/>
      <c r="AA49" s="244">
        <f t="shared" ref="AA49:AA55" si="67">I49+J49+S49+N49+Y49+Z49</f>
        <v>0</v>
      </c>
      <c r="AB49" s="245">
        <f t="shared" ref="AB49:AB55" si="68">H49+AA49</f>
        <v>500</v>
      </c>
      <c r="AD49" s="233"/>
      <c r="AE49" s="55"/>
    </row>
    <row r="50" spans="1:31" hidden="1" x14ac:dyDescent="0.2">
      <c r="A50" s="240" t="s">
        <v>291</v>
      </c>
      <c r="B50" s="241" t="s">
        <v>292</v>
      </c>
      <c r="C50" s="242"/>
      <c r="D50" s="242"/>
      <c r="E50" s="258"/>
      <c r="F50" s="242"/>
      <c r="G50" s="243"/>
      <c r="H50" s="244">
        <f t="shared" si="63"/>
        <v>0</v>
      </c>
      <c r="I50" s="245"/>
      <c r="J50" s="242">
        <f t="shared" si="64"/>
        <v>0</v>
      </c>
      <c r="K50" s="242"/>
      <c r="L50" s="242"/>
      <c r="M50" s="242"/>
      <c r="N50" s="242">
        <f t="shared" si="65"/>
        <v>0</v>
      </c>
      <c r="O50" s="242"/>
      <c r="P50" s="242"/>
      <c r="Q50" s="242"/>
      <c r="R50" s="242"/>
      <c r="S50" s="242">
        <f t="shared" si="66"/>
        <v>0</v>
      </c>
      <c r="T50" s="242"/>
      <c r="U50" s="242"/>
      <c r="V50" s="242"/>
      <c r="W50" s="242"/>
      <c r="X50" s="242"/>
      <c r="Y50" s="242"/>
      <c r="Z50" s="243"/>
      <c r="AA50" s="244">
        <f t="shared" si="67"/>
        <v>0</v>
      </c>
      <c r="AB50" s="245">
        <f t="shared" si="68"/>
        <v>0</v>
      </c>
      <c r="AD50" s="233"/>
      <c r="AE50" s="55"/>
    </row>
    <row r="51" spans="1:31" hidden="1" x14ac:dyDescent="0.2">
      <c r="A51" s="240" t="s">
        <v>293</v>
      </c>
      <c r="B51" s="241" t="s">
        <v>294</v>
      </c>
      <c r="C51" s="242"/>
      <c r="D51" s="242"/>
      <c r="E51" s="258"/>
      <c r="F51" s="242"/>
      <c r="G51" s="243"/>
      <c r="H51" s="244">
        <f t="shared" si="63"/>
        <v>0</v>
      </c>
      <c r="I51" s="245"/>
      <c r="J51" s="242">
        <f t="shared" si="64"/>
        <v>0</v>
      </c>
      <c r="K51" s="242"/>
      <c r="L51" s="242"/>
      <c r="M51" s="242"/>
      <c r="N51" s="242">
        <f t="shared" si="65"/>
        <v>0</v>
      </c>
      <c r="O51" s="242"/>
      <c r="P51" s="242"/>
      <c r="Q51" s="242"/>
      <c r="R51" s="242"/>
      <c r="S51" s="242">
        <f t="shared" si="66"/>
        <v>0</v>
      </c>
      <c r="T51" s="242"/>
      <c r="U51" s="242"/>
      <c r="V51" s="242"/>
      <c r="W51" s="242"/>
      <c r="X51" s="242"/>
      <c r="Y51" s="242"/>
      <c r="Z51" s="243"/>
      <c r="AA51" s="244">
        <f t="shared" si="67"/>
        <v>0</v>
      </c>
      <c r="AB51" s="245">
        <f t="shared" si="68"/>
        <v>0</v>
      </c>
      <c r="AD51" s="233"/>
      <c r="AE51" s="55"/>
    </row>
    <row r="52" spans="1:31" hidden="1" x14ac:dyDescent="0.2">
      <c r="A52" s="240" t="s">
        <v>295</v>
      </c>
      <c r="B52" s="241" t="s">
        <v>296</v>
      </c>
      <c r="C52" s="242"/>
      <c r="D52" s="242"/>
      <c r="E52" s="242"/>
      <c r="F52" s="242"/>
      <c r="G52" s="243"/>
      <c r="H52" s="244">
        <f t="shared" si="63"/>
        <v>0</v>
      </c>
      <c r="I52" s="245"/>
      <c r="J52" s="242">
        <f t="shared" si="64"/>
        <v>0</v>
      </c>
      <c r="K52" s="242"/>
      <c r="L52" s="242"/>
      <c r="M52" s="242"/>
      <c r="N52" s="242">
        <f t="shared" si="65"/>
        <v>0</v>
      </c>
      <c r="O52" s="242"/>
      <c r="P52" s="242"/>
      <c r="Q52" s="242"/>
      <c r="R52" s="242"/>
      <c r="S52" s="242">
        <f t="shared" si="66"/>
        <v>0</v>
      </c>
      <c r="T52" s="242"/>
      <c r="U52" s="242"/>
      <c r="V52" s="242"/>
      <c r="W52" s="242"/>
      <c r="X52" s="242"/>
      <c r="Y52" s="242"/>
      <c r="Z52" s="243"/>
      <c r="AA52" s="244">
        <f t="shared" si="67"/>
        <v>0</v>
      </c>
      <c r="AB52" s="245">
        <f t="shared" si="68"/>
        <v>0</v>
      </c>
      <c r="AD52" s="233"/>
      <c r="AE52" s="55"/>
    </row>
    <row r="53" spans="1:31" x14ac:dyDescent="0.2">
      <c r="A53" s="240" t="s">
        <v>297</v>
      </c>
      <c r="B53" s="241" t="s">
        <v>298</v>
      </c>
      <c r="C53" s="242"/>
      <c r="D53" s="242"/>
      <c r="E53" s="242"/>
      <c r="F53" s="242"/>
      <c r="G53" s="243"/>
      <c r="H53" s="244">
        <f t="shared" si="63"/>
        <v>0</v>
      </c>
      <c r="I53" s="245"/>
      <c r="J53" s="242">
        <f t="shared" si="64"/>
        <v>0</v>
      </c>
      <c r="K53" s="242"/>
      <c r="L53" s="242"/>
      <c r="M53" s="242"/>
      <c r="N53" s="242">
        <f t="shared" si="65"/>
        <v>0</v>
      </c>
      <c r="O53" s="242"/>
      <c r="P53" s="242"/>
      <c r="Q53" s="242"/>
      <c r="R53" s="242"/>
      <c r="S53" s="242">
        <f t="shared" si="66"/>
        <v>250</v>
      </c>
      <c r="T53" s="242"/>
      <c r="U53" s="242"/>
      <c r="V53" s="242"/>
      <c r="W53" s="242"/>
      <c r="X53" s="242">
        <v>250</v>
      </c>
      <c r="Y53" s="242"/>
      <c r="Z53" s="243"/>
      <c r="AA53" s="244">
        <f t="shared" si="67"/>
        <v>250</v>
      </c>
      <c r="AB53" s="245">
        <f t="shared" si="68"/>
        <v>250</v>
      </c>
      <c r="AD53" s="233"/>
      <c r="AE53" s="55"/>
    </row>
    <row r="54" spans="1:31" x14ac:dyDescent="0.2">
      <c r="A54" s="240" t="s">
        <v>299</v>
      </c>
      <c r="B54" s="241" t="s">
        <v>300</v>
      </c>
      <c r="C54" s="242">
        <v>500</v>
      </c>
      <c r="D54" s="242"/>
      <c r="E54" s="242"/>
      <c r="F54" s="242"/>
      <c r="G54" s="243"/>
      <c r="H54" s="244">
        <f t="shared" si="63"/>
        <v>500</v>
      </c>
      <c r="I54" s="245"/>
      <c r="J54" s="242">
        <f t="shared" si="64"/>
        <v>0</v>
      </c>
      <c r="K54" s="242"/>
      <c r="L54" s="242"/>
      <c r="M54" s="242"/>
      <c r="N54" s="242">
        <f t="shared" si="65"/>
        <v>0</v>
      </c>
      <c r="O54" s="242"/>
      <c r="P54" s="242"/>
      <c r="Q54" s="242"/>
      <c r="R54" s="242"/>
      <c r="S54" s="242">
        <f t="shared" si="66"/>
        <v>0</v>
      </c>
      <c r="T54" s="242"/>
      <c r="U54" s="242"/>
      <c r="V54" s="242"/>
      <c r="W54" s="242"/>
      <c r="X54" s="242"/>
      <c r="Y54" s="242"/>
      <c r="Z54" s="243"/>
      <c r="AA54" s="244">
        <f t="shared" si="67"/>
        <v>0</v>
      </c>
      <c r="AB54" s="245">
        <f t="shared" si="68"/>
        <v>500</v>
      </c>
      <c r="AD54" s="233"/>
      <c r="AE54" s="55"/>
    </row>
    <row r="55" spans="1:31" x14ac:dyDescent="0.2">
      <c r="A55" s="240" t="s">
        <v>301</v>
      </c>
      <c r="B55" s="241" t="s">
        <v>302</v>
      </c>
      <c r="C55" s="242">
        <v>500</v>
      </c>
      <c r="D55" s="242"/>
      <c r="E55" s="242"/>
      <c r="F55" s="242"/>
      <c r="G55" s="243"/>
      <c r="H55" s="244">
        <f>C55+D55+E55+F55+G55</f>
        <v>500</v>
      </c>
      <c r="I55" s="245"/>
      <c r="J55" s="242">
        <f t="shared" si="64"/>
        <v>0</v>
      </c>
      <c r="K55" s="242"/>
      <c r="L55" s="242"/>
      <c r="M55" s="242"/>
      <c r="N55" s="242">
        <f t="shared" si="65"/>
        <v>0</v>
      </c>
      <c r="O55" s="242"/>
      <c r="P55" s="242"/>
      <c r="Q55" s="242"/>
      <c r="R55" s="242"/>
      <c r="S55" s="242">
        <f t="shared" si="66"/>
        <v>0</v>
      </c>
      <c r="T55" s="242"/>
      <c r="U55" s="242"/>
      <c r="V55" s="242"/>
      <c r="W55" s="242"/>
      <c r="X55" s="242"/>
      <c r="Y55" s="242"/>
      <c r="Z55" s="243"/>
      <c r="AA55" s="244">
        <f t="shared" si="67"/>
        <v>0</v>
      </c>
      <c r="AB55" s="245">
        <f t="shared" si="68"/>
        <v>500</v>
      </c>
      <c r="AD55" s="233"/>
      <c r="AE55" s="55"/>
    </row>
    <row r="56" spans="1:31" x14ac:dyDescent="0.2">
      <c r="A56" s="234">
        <v>1.04</v>
      </c>
      <c r="B56" s="235" t="s">
        <v>303</v>
      </c>
      <c r="C56" s="236">
        <f>C57+C58+C59+C60+C61+C62+C63</f>
        <v>11250</v>
      </c>
      <c r="D56" s="236">
        <f t="shared" ref="D56:AB56" si="69">D57+D58+D59+D60+D61+D62+D63</f>
        <v>0</v>
      </c>
      <c r="E56" s="236">
        <f t="shared" si="69"/>
        <v>12000</v>
      </c>
      <c r="F56" s="236">
        <f t="shared" si="69"/>
        <v>0</v>
      </c>
      <c r="G56" s="237">
        <f t="shared" si="69"/>
        <v>0</v>
      </c>
      <c r="H56" s="238">
        <f t="shared" si="69"/>
        <v>23250</v>
      </c>
      <c r="I56" s="239">
        <f t="shared" si="69"/>
        <v>0</v>
      </c>
      <c r="J56" s="236">
        <f t="shared" si="69"/>
        <v>85109</v>
      </c>
      <c r="K56" s="236">
        <f t="shared" si="69"/>
        <v>44912</v>
      </c>
      <c r="L56" s="236">
        <f t="shared" si="69"/>
        <v>40197</v>
      </c>
      <c r="M56" s="236">
        <f t="shared" si="69"/>
        <v>0</v>
      </c>
      <c r="N56" s="236">
        <f t="shared" si="69"/>
        <v>175473</v>
      </c>
      <c r="O56" s="236">
        <f t="shared" si="69"/>
        <v>76800</v>
      </c>
      <c r="P56" s="236">
        <f t="shared" si="69"/>
        <v>29676</v>
      </c>
      <c r="Q56" s="236">
        <f t="shared" si="69"/>
        <v>42465</v>
      </c>
      <c r="R56" s="236">
        <f t="shared" si="69"/>
        <v>26532</v>
      </c>
      <c r="S56" s="236">
        <f t="shared" si="69"/>
        <v>0</v>
      </c>
      <c r="T56" s="236">
        <f t="shared" si="69"/>
        <v>0</v>
      </c>
      <c r="U56" s="236">
        <f t="shared" si="69"/>
        <v>0</v>
      </c>
      <c r="V56" s="236">
        <f t="shared" si="69"/>
        <v>0</v>
      </c>
      <c r="W56" s="236">
        <f t="shared" si="69"/>
        <v>0</v>
      </c>
      <c r="X56" s="236">
        <f>X57+X58+X59+X60+X61+X62+X63</f>
        <v>0</v>
      </c>
      <c r="Y56" s="236">
        <f t="shared" ref="Y56:Z56" si="70">Y57+Y58+Y59+Y60+Y61+Y62+Y63</f>
        <v>0</v>
      </c>
      <c r="Z56" s="237">
        <f t="shared" si="70"/>
        <v>0</v>
      </c>
      <c r="AA56" s="238">
        <f t="shared" si="69"/>
        <v>260582</v>
      </c>
      <c r="AB56" s="239">
        <f t="shared" si="69"/>
        <v>283832</v>
      </c>
      <c r="AD56" s="233"/>
      <c r="AE56" s="55"/>
    </row>
    <row r="57" spans="1:31" x14ac:dyDescent="0.2">
      <c r="A57" s="240" t="s">
        <v>304</v>
      </c>
      <c r="B57" s="241" t="s">
        <v>305</v>
      </c>
      <c r="C57" s="242"/>
      <c r="D57" s="242"/>
      <c r="E57" s="242"/>
      <c r="F57" s="242"/>
      <c r="G57" s="243"/>
      <c r="H57" s="244">
        <f t="shared" ref="H57:H63" si="71">C57+D57+E57+F57+G57</f>
        <v>0</v>
      </c>
      <c r="I57" s="245"/>
      <c r="J57" s="242">
        <f t="shared" ref="J57:J63" si="72">K57+L57+M57</f>
        <v>0</v>
      </c>
      <c r="K57" s="242"/>
      <c r="L57" s="242"/>
      <c r="M57" s="242"/>
      <c r="N57" s="242">
        <f t="shared" ref="N57:N62" si="73">O57+P57+Q57+R57</f>
        <v>1500</v>
      </c>
      <c r="O57" s="242">
        <v>1000</v>
      </c>
      <c r="P57" s="242">
        <v>500</v>
      </c>
      <c r="Q57" s="242"/>
      <c r="R57" s="242"/>
      <c r="S57" s="242">
        <f t="shared" ref="S57:S63" si="74">T57+U57+V57+W57+X57</f>
        <v>0</v>
      </c>
      <c r="T57" s="242"/>
      <c r="U57" s="242"/>
      <c r="V57" s="242"/>
      <c r="W57" s="242"/>
      <c r="X57" s="242"/>
      <c r="Y57" s="242"/>
      <c r="Z57" s="243"/>
      <c r="AA57" s="244">
        <f t="shared" ref="AA57:AA63" si="75">I57+J57+S57+N57+Y57+Z57</f>
        <v>1500</v>
      </c>
      <c r="AB57" s="245">
        <f t="shared" ref="AB57:AB63" si="76">H57+AA57</f>
        <v>1500</v>
      </c>
      <c r="AD57" s="233"/>
      <c r="AE57" s="55"/>
    </row>
    <row r="58" spans="1:31" s="32" customFormat="1" hidden="1" x14ac:dyDescent="0.2">
      <c r="A58" s="240" t="s">
        <v>306</v>
      </c>
      <c r="B58" s="241" t="s">
        <v>307</v>
      </c>
      <c r="C58" s="242"/>
      <c r="D58" s="242"/>
      <c r="E58" s="242"/>
      <c r="F58" s="242"/>
      <c r="G58" s="243"/>
      <c r="H58" s="244">
        <f t="shared" si="71"/>
        <v>0</v>
      </c>
      <c r="I58" s="245"/>
      <c r="J58" s="242">
        <f t="shared" si="72"/>
        <v>0</v>
      </c>
      <c r="K58" s="242"/>
      <c r="L58" s="242"/>
      <c r="M58" s="242"/>
      <c r="N58" s="242">
        <f t="shared" si="73"/>
        <v>0</v>
      </c>
      <c r="O58" s="242"/>
      <c r="P58" s="242"/>
      <c r="Q58" s="242"/>
      <c r="R58" s="242"/>
      <c r="S58" s="242">
        <f t="shared" si="74"/>
        <v>0</v>
      </c>
      <c r="T58" s="242"/>
      <c r="U58" s="242"/>
      <c r="V58" s="242"/>
      <c r="W58" s="242"/>
      <c r="X58" s="242"/>
      <c r="Y58" s="242"/>
      <c r="Z58" s="243"/>
      <c r="AA58" s="244">
        <f t="shared" si="75"/>
        <v>0</v>
      </c>
      <c r="AB58" s="245">
        <f t="shared" si="76"/>
        <v>0</v>
      </c>
      <c r="AD58" s="246"/>
      <c r="AE58" s="55"/>
    </row>
    <row r="59" spans="1:31" x14ac:dyDescent="0.2">
      <c r="A59" s="240" t="s">
        <v>308</v>
      </c>
      <c r="B59" s="241" t="s">
        <v>309</v>
      </c>
      <c r="C59" s="242"/>
      <c r="D59" s="242"/>
      <c r="E59" s="242"/>
      <c r="F59" s="242"/>
      <c r="G59" s="243"/>
      <c r="H59" s="244">
        <f t="shared" si="71"/>
        <v>0</v>
      </c>
      <c r="I59" s="245"/>
      <c r="J59" s="242">
        <f t="shared" si="72"/>
        <v>0</v>
      </c>
      <c r="K59" s="242"/>
      <c r="L59" s="242"/>
      <c r="M59" s="242"/>
      <c r="N59" s="242">
        <f t="shared" si="73"/>
        <v>1000</v>
      </c>
      <c r="O59" s="242"/>
      <c r="P59" s="242">
        <v>1000</v>
      </c>
      <c r="Q59" s="242"/>
      <c r="R59" s="242"/>
      <c r="S59" s="242">
        <f t="shared" si="74"/>
        <v>0</v>
      </c>
      <c r="T59" s="242"/>
      <c r="U59" s="242"/>
      <c r="V59" s="242"/>
      <c r="W59" s="242"/>
      <c r="X59" s="242"/>
      <c r="Y59" s="242"/>
      <c r="Z59" s="243"/>
      <c r="AA59" s="244">
        <f t="shared" si="75"/>
        <v>1000</v>
      </c>
      <c r="AB59" s="245">
        <f t="shared" si="76"/>
        <v>1000</v>
      </c>
      <c r="AD59" s="233"/>
      <c r="AE59" s="55"/>
    </row>
    <row r="60" spans="1:31" hidden="1" x14ac:dyDescent="0.2">
      <c r="A60" s="240" t="s">
        <v>310</v>
      </c>
      <c r="B60" s="241" t="s">
        <v>311</v>
      </c>
      <c r="C60" s="242"/>
      <c r="D60" s="242"/>
      <c r="E60" s="242"/>
      <c r="F60" s="242"/>
      <c r="G60" s="243"/>
      <c r="H60" s="244">
        <f t="shared" si="71"/>
        <v>0</v>
      </c>
      <c r="I60" s="245"/>
      <c r="J60" s="242">
        <f t="shared" si="72"/>
        <v>0</v>
      </c>
      <c r="K60" s="242"/>
      <c r="L60" s="242"/>
      <c r="M60" s="242"/>
      <c r="N60" s="242">
        <f t="shared" si="73"/>
        <v>0</v>
      </c>
      <c r="O60" s="242"/>
      <c r="P60" s="242"/>
      <c r="Q60" s="242"/>
      <c r="R60" s="242"/>
      <c r="S60" s="242">
        <f t="shared" si="74"/>
        <v>0</v>
      </c>
      <c r="T60" s="242"/>
      <c r="U60" s="242"/>
      <c r="V60" s="242"/>
      <c r="W60" s="242"/>
      <c r="X60" s="242"/>
      <c r="Y60" s="242"/>
      <c r="Z60" s="243"/>
      <c r="AA60" s="244">
        <f t="shared" si="75"/>
        <v>0</v>
      </c>
      <c r="AB60" s="245">
        <f t="shared" si="76"/>
        <v>0</v>
      </c>
      <c r="AD60" s="233"/>
      <c r="AE60" s="55"/>
    </row>
    <row r="61" spans="1:31" x14ac:dyDescent="0.2">
      <c r="A61" s="240" t="s">
        <v>312</v>
      </c>
      <c r="B61" s="241" t="s">
        <v>313</v>
      </c>
      <c r="C61" s="242"/>
      <c r="D61" s="242"/>
      <c r="E61" s="242">
        <v>12000</v>
      </c>
      <c r="F61" s="242"/>
      <c r="G61" s="243"/>
      <c r="H61" s="244">
        <f t="shared" si="71"/>
        <v>12000</v>
      </c>
      <c r="I61" s="245"/>
      <c r="J61" s="242">
        <f t="shared" si="72"/>
        <v>0</v>
      </c>
      <c r="K61" s="242"/>
      <c r="L61" s="242"/>
      <c r="M61" s="242"/>
      <c r="N61" s="242">
        <f t="shared" si="73"/>
        <v>0</v>
      </c>
      <c r="O61" s="242"/>
      <c r="P61" s="242"/>
      <c r="Q61" s="242"/>
      <c r="R61" s="242"/>
      <c r="S61" s="242">
        <f t="shared" si="74"/>
        <v>0</v>
      </c>
      <c r="T61" s="242"/>
      <c r="U61" s="242"/>
      <c r="V61" s="242"/>
      <c r="W61" s="242"/>
      <c r="X61" s="242"/>
      <c r="Y61" s="242"/>
      <c r="Z61" s="243"/>
      <c r="AA61" s="244">
        <f t="shared" si="75"/>
        <v>0</v>
      </c>
      <c r="AB61" s="245">
        <f t="shared" si="76"/>
        <v>12000</v>
      </c>
      <c r="AD61" s="233"/>
      <c r="AE61" s="55"/>
    </row>
    <row r="62" spans="1:31" x14ac:dyDescent="0.2">
      <c r="A62" s="240" t="s">
        <v>314</v>
      </c>
      <c r="B62" s="241" t="s">
        <v>315</v>
      </c>
      <c r="C62" s="242">
        <v>2000</v>
      </c>
      <c r="D62" s="242"/>
      <c r="E62" s="242"/>
      <c r="F62" s="242"/>
      <c r="G62" s="243"/>
      <c r="H62" s="244">
        <f t="shared" si="71"/>
        <v>2000</v>
      </c>
      <c r="I62" s="245"/>
      <c r="J62" s="242">
        <f t="shared" si="72"/>
        <v>85109</v>
      </c>
      <c r="K62" s="242">
        <f>14908+30004</f>
        <v>44912</v>
      </c>
      <c r="L62" s="242">
        <f>14108+26089</f>
        <v>40197</v>
      </c>
      <c r="M62" s="242"/>
      <c r="N62" s="242">
        <f t="shared" si="73"/>
        <v>172973</v>
      </c>
      <c r="O62" s="242">
        <v>75800</v>
      </c>
      <c r="P62" s="242">
        <v>28176</v>
      </c>
      <c r="Q62" s="242">
        <f>25481+16984</f>
        <v>42465</v>
      </c>
      <c r="R62" s="242">
        <v>26532</v>
      </c>
      <c r="S62" s="242">
        <f t="shared" si="74"/>
        <v>0</v>
      </c>
      <c r="T62" s="242"/>
      <c r="U62" s="242"/>
      <c r="V62" s="242"/>
      <c r="W62" s="242"/>
      <c r="X62" s="242"/>
      <c r="Y62" s="242"/>
      <c r="Z62" s="243"/>
      <c r="AA62" s="244">
        <f t="shared" si="75"/>
        <v>258082</v>
      </c>
      <c r="AB62" s="245">
        <f t="shared" si="76"/>
        <v>260082</v>
      </c>
      <c r="AD62" s="233"/>
      <c r="AE62" s="55"/>
    </row>
    <row r="63" spans="1:31" x14ac:dyDescent="0.2">
      <c r="A63" s="240" t="s">
        <v>316</v>
      </c>
      <c r="B63" s="241" t="s">
        <v>317</v>
      </c>
      <c r="C63" s="242">
        <v>9250</v>
      </c>
      <c r="D63" s="242"/>
      <c r="E63" s="242"/>
      <c r="F63" s="242"/>
      <c r="G63" s="243"/>
      <c r="H63" s="244">
        <f t="shared" si="71"/>
        <v>9250</v>
      </c>
      <c r="I63" s="245"/>
      <c r="J63" s="242">
        <f t="shared" si="72"/>
        <v>0</v>
      </c>
      <c r="K63" s="242"/>
      <c r="L63" s="242"/>
      <c r="M63" s="242"/>
      <c r="N63" s="242">
        <f>5500-5500</f>
        <v>0</v>
      </c>
      <c r="O63" s="242"/>
      <c r="P63" s="242"/>
      <c r="Q63" s="242"/>
      <c r="R63" s="242"/>
      <c r="S63" s="242">
        <f t="shared" si="74"/>
        <v>0</v>
      </c>
      <c r="T63" s="242"/>
      <c r="U63" s="242"/>
      <c r="V63" s="242"/>
      <c r="W63" s="242"/>
      <c r="X63" s="242"/>
      <c r="Y63" s="242"/>
      <c r="Z63" s="243"/>
      <c r="AA63" s="244">
        <f t="shared" si="75"/>
        <v>0</v>
      </c>
      <c r="AB63" s="245">
        <f t="shared" si="76"/>
        <v>9250</v>
      </c>
      <c r="AD63" s="233"/>
      <c r="AE63" s="55"/>
    </row>
    <row r="64" spans="1:31" x14ac:dyDescent="0.2">
      <c r="A64" s="234">
        <v>1.05</v>
      </c>
      <c r="B64" s="235" t="s">
        <v>318</v>
      </c>
      <c r="C64" s="236">
        <f>C65+C66+C67+C68</f>
        <v>4600</v>
      </c>
      <c r="D64" s="236">
        <f t="shared" ref="D64:AB64" si="77">D65+D66+D67+D68</f>
        <v>0</v>
      </c>
      <c r="E64" s="236">
        <f t="shared" si="77"/>
        <v>0</v>
      </c>
      <c r="F64" s="236">
        <f t="shared" si="77"/>
        <v>0</v>
      </c>
      <c r="G64" s="237">
        <f t="shared" si="77"/>
        <v>0</v>
      </c>
      <c r="H64" s="238">
        <f t="shared" si="77"/>
        <v>4600</v>
      </c>
      <c r="I64" s="239">
        <f t="shared" si="77"/>
        <v>0</v>
      </c>
      <c r="J64" s="236">
        <f t="shared" si="77"/>
        <v>58000</v>
      </c>
      <c r="K64" s="236">
        <f t="shared" si="77"/>
        <v>0</v>
      </c>
      <c r="L64" s="236">
        <f t="shared" si="77"/>
        <v>0</v>
      </c>
      <c r="M64" s="236">
        <f t="shared" si="77"/>
        <v>48500</v>
      </c>
      <c r="N64" s="236">
        <f t="shared" si="77"/>
        <v>19450</v>
      </c>
      <c r="O64" s="236">
        <f t="shared" si="77"/>
        <v>0</v>
      </c>
      <c r="P64" s="236">
        <f t="shared" si="77"/>
        <v>0</v>
      </c>
      <c r="Q64" s="236">
        <f t="shared" si="77"/>
        <v>0</v>
      </c>
      <c r="R64" s="236">
        <f t="shared" si="77"/>
        <v>0</v>
      </c>
      <c r="S64" s="236">
        <f t="shared" si="77"/>
        <v>36500</v>
      </c>
      <c r="T64" s="236">
        <f t="shared" si="77"/>
        <v>0</v>
      </c>
      <c r="U64" s="236">
        <f t="shared" si="77"/>
        <v>0</v>
      </c>
      <c r="V64" s="236">
        <f t="shared" si="77"/>
        <v>0</v>
      </c>
      <c r="W64" s="236">
        <f t="shared" si="77"/>
        <v>0</v>
      </c>
      <c r="X64" s="236">
        <f>X65+X66+X67+X68</f>
        <v>0</v>
      </c>
      <c r="Y64" s="236">
        <f t="shared" ref="Y64:Z64" si="78">Y65+Y66+Y67+Y68</f>
        <v>3000</v>
      </c>
      <c r="Z64" s="237">
        <f t="shared" si="78"/>
        <v>0</v>
      </c>
      <c r="AA64" s="238">
        <f t="shared" si="77"/>
        <v>116950</v>
      </c>
      <c r="AB64" s="239">
        <f t="shared" si="77"/>
        <v>121550</v>
      </c>
      <c r="AD64" s="233"/>
      <c r="AE64" s="55"/>
    </row>
    <row r="65" spans="1:31" x14ac:dyDescent="0.2">
      <c r="A65" s="240" t="s">
        <v>319</v>
      </c>
      <c r="B65" s="241" t="s">
        <v>320</v>
      </c>
      <c r="C65" s="242">
        <v>1600</v>
      </c>
      <c r="D65" s="242"/>
      <c r="E65" s="242"/>
      <c r="F65" s="242"/>
      <c r="G65" s="243"/>
      <c r="H65" s="244">
        <f t="shared" ref="H65:H68" si="79">C65+D65+E65+F65+G65</f>
        <v>1600</v>
      </c>
      <c r="I65" s="245"/>
      <c r="J65" s="242">
        <f>K65+L65+M65</f>
        <v>2500</v>
      </c>
      <c r="K65" s="242"/>
      <c r="L65" s="242"/>
      <c r="M65" s="242">
        <v>2500</v>
      </c>
      <c r="N65" s="242">
        <f t="shared" ref="N65:N68" si="80">O65+P65+Q65+R65</f>
        <v>0</v>
      </c>
      <c r="O65" s="242"/>
      <c r="P65" s="242"/>
      <c r="Q65" s="242"/>
      <c r="R65" s="242"/>
      <c r="S65" s="242">
        <f>T65+U65+V65+W65+X65</f>
        <v>0</v>
      </c>
      <c r="T65" s="242"/>
      <c r="U65" s="242"/>
      <c r="V65" s="242"/>
      <c r="W65" s="242"/>
      <c r="X65" s="242"/>
      <c r="Y65" s="242"/>
      <c r="Z65" s="243"/>
      <c r="AA65" s="244">
        <f t="shared" ref="AA65:AA68" si="81">I65+J65+S65+N65+Y65+Z65</f>
        <v>2500</v>
      </c>
      <c r="AB65" s="245">
        <f>H65+AA65</f>
        <v>4100</v>
      </c>
      <c r="AD65" s="233"/>
      <c r="AE65" s="55"/>
    </row>
    <row r="66" spans="1:31" x14ac:dyDescent="0.2">
      <c r="A66" s="240" t="s">
        <v>126</v>
      </c>
      <c r="B66" s="241" t="s">
        <v>321</v>
      </c>
      <c r="C66" s="242">
        <v>3000</v>
      </c>
      <c r="D66" s="242"/>
      <c r="E66" s="242"/>
      <c r="F66" s="242"/>
      <c r="G66" s="243"/>
      <c r="H66" s="244">
        <f>C66+D66+E66+F66+G66</f>
        <v>3000</v>
      </c>
      <c r="I66" s="245"/>
      <c r="J66" s="242">
        <f>K66+L66+M66+(9500)</f>
        <v>55500</v>
      </c>
      <c r="K66" s="242"/>
      <c r="L66" s="242"/>
      <c r="M66" s="242">
        <v>46000</v>
      </c>
      <c r="N66" s="242">
        <f>O66+P66+Q66+R66+(19450)</f>
        <v>19450</v>
      </c>
      <c r="O66" s="242"/>
      <c r="P66" s="242"/>
      <c r="Q66" s="242"/>
      <c r="R66" s="242"/>
      <c r="S66" s="242">
        <f>T66+U66+V66+W66+X66+(36500)</f>
        <v>36500</v>
      </c>
      <c r="T66" s="242"/>
      <c r="U66" s="242"/>
      <c r="V66" s="242"/>
      <c r="W66" s="242"/>
      <c r="X66" s="242"/>
      <c r="Y66" s="242">
        <v>3000</v>
      </c>
      <c r="Z66" s="243"/>
      <c r="AA66" s="244">
        <f t="shared" si="81"/>
        <v>114450</v>
      </c>
      <c r="AB66" s="245">
        <f>H66+AA66</f>
        <v>117450</v>
      </c>
      <c r="AD66" s="233"/>
      <c r="AE66" s="55"/>
    </row>
    <row r="67" spans="1:31" hidden="1" x14ac:dyDescent="0.2">
      <c r="A67" s="240" t="s">
        <v>322</v>
      </c>
      <c r="B67" s="241" t="s">
        <v>323</v>
      </c>
      <c r="C67" s="242"/>
      <c r="D67" s="242"/>
      <c r="E67" s="258"/>
      <c r="F67" s="242"/>
      <c r="G67" s="243"/>
      <c r="H67" s="244">
        <f t="shared" si="79"/>
        <v>0</v>
      </c>
      <c r="I67" s="245"/>
      <c r="J67" s="242">
        <f t="shared" ref="J67:J68" si="82">K67+L67+M67</f>
        <v>0</v>
      </c>
      <c r="K67" s="242"/>
      <c r="L67" s="242"/>
      <c r="M67" s="242"/>
      <c r="N67" s="242">
        <f t="shared" si="80"/>
        <v>0</v>
      </c>
      <c r="O67" s="242"/>
      <c r="P67" s="242"/>
      <c r="Q67" s="242"/>
      <c r="R67" s="242"/>
      <c r="S67" s="242">
        <f>T67+U67+V67+W67+X67</f>
        <v>0</v>
      </c>
      <c r="T67" s="242"/>
      <c r="U67" s="242"/>
      <c r="V67" s="242"/>
      <c r="W67" s="242"/>
      <c r="X67" s="242"/>
      <c r="Y67" s="242"/>
      <c r="Z67" s="243"/>
      <c r="AA67" s="244">
        <f t="shared" si="81"/>
        <v>0</v>
      </c>
      <c r="AB67" s="245">
        <f>H67+AA67</f>
        <v>0</v>
      </c>
      <c r="AD67" s="233"/>
      <c r="AE67" s="55"/>
    </row>
    <row r="68" spans="1:31" hidden="1" x14ac:dyDescent="0.2">
      <c r="A68" s="240" t="s">
        <v>324</v>
      </c>
      <c r="B68" s="241" t="s">
        <v>325</v>
      </c>
      <c r="C68" s="242"/>
      <c r="D68" s="242"/>
      <c r="E68" s="258"/>
      <c r="F68" s="242"/>
      <c r="G68" s="243"/>
      <c r="H68" s="244">
        <f t="shared" si="79"/>
        <v>0</v>
      </c>
      <c r="I68" s="245"/>
      <c r="J68" s="242">
        <f t="shared" si="82"/>
        <v>0</v>
      </c>
      <c r="K68" s="242"/>
      <c r="L68" s="242"/>
      <c r="M68" s="242"/>
      <c r="N68" s="242">
        <f t="shared" si="80"/>
        <v>0</v>
      </c>
      <c r="O68" s="242"/>
      <c r="P68" s="242"/>
      <c r="Q68" s="242"/>
      <c r="R68" s="242"/>
      <c r="S68" s="242">
        <f>T68+U68+V68+W68+X68</f>
        <v>0</v>
      </c>
      <c r="T68" s="242"/>
      <c r="U68" s="242"/>
      <c r="V68" s="242"/>
      <c r="W68" s="242"/>
      <c r="X68" s="242"/>
      <c r="Y68" s="242"/>
      <c r="Z68" s="243"/>
      <c r="AA68" s="244">
        <f t="shared" si="81"/>
        <v>0</v>
      </c>
      <c r="AB68" s="245">
        <f>H68+AA68</f>
        <v>0</v>
      </c>
      <c r="AD68" s="233"/>
      <c r="AE68" s="55"/>
    </row>
    <row r="69" spans="1:31" x14ac:dyDescent="0.2">
      <c r="A69" s="234">
        <v>1.06</v>
      </c>
      <c r="B69" s="235" t="s">
        <v>326</v>
      </c>
      <c r="C69" s="236">
        <f t="shared" ref="C69:AB69" si="83">C70</f>
        <v>77025</v>
      </c>
      <c r="D69" s="236">
        <f t="shared" si="83"/>
        <v>0</v>
      </c>
      <c r="E69" s="236">
        <f t="shared" si="83"/>
        <v>0</v>
      </c>
      <c r="F69" s="236">
        <f t="shared" si="83"/>
        <v>0</v>
      </c>
      <c r="G69" s="237">
        <f t="shared" si="83"/>
        <v>0</v>
      </c>
      <c r="H69" s="238">
        <f t="shared" si="83"/>
        <v>77025</v>
      </c>
      <c r="I69" s="239">
        <f t="shared" si="83"/>
        <v>0</v>
      </c>
      <c r="J69" s="236">
        <f t="shared" si="83"/>
        <v>0</v>
      </c>
      <c r="K69" s="236">
        <f t="shared" si="83"/>
        <v>0</v>
      </c>
      <c r="L69" s="236">
        <f t="shared" si="83"/>
        <v>0</v>
      </c>
      <c r="M69" s="236">
        <f t="shared" si="83"/>
        <v>0</v>
      </c>
      <c r="N69" s="236">
        <f t="shared" si="83"/>
        <v>0</v>
      </c>
      <c r="O69" s="236">
        <f t="shared" si="83"/>
        <v>0</v>
      </c>
      <c r="P69" s="236">
        <f t="shared" si="83"/>
        <v>0</v>
      </c>
      <c r="Q69" s="236">
        <f t="shared" si="83"/>
        <v>0</v>
      </c>
      <c r="R69" s="236">
        <f t="shared" si="83"/>
        <v>0</v>
      </c>
      <c r="S69" s="236">
        <f t="shared" si="83"/>
        <v>0</v>
      </c>
      <c r="T69" s="236">
        <f t="shared" si="83"/>
        <v>0</v>
      </c>
      <c r="U69" s="236">
        <f t="shared" si="83"/>
        <v>0</v>
      </c>
      <c r="V69" s="236">
        <f t="shared" si="83"/>
        <v>0</v>
      </c>
      <c r="W69" s="236">
        <f t="shared" si="83"/>
        <v>0</v>
      </c>
      <c r="X69" s="236">
        <f t="shared" si="83"/>
        <v>0</v>
      </c>
      <c r="Y69" s="236">
        <f t="shared" si="83"/>
        <v>0</v>
      </c>
      <c r="Z69" s="237">
        <f t="shared" si="83"/>
        <v>0</v>
      </c>
      <c r="AA69" s="238">
        <f t="shared" si="83"/>
        <v>0</v>
      </c>
      <c r="AB69" s="239">
        <f t="shared" si="83"/>
        <v>77025</v>
      </c>
      <c r="AD69" s="233"/>
      <c r="AE69" s="55"/>
    </row>
    <row r="70" spans="1:31" x14ac:dyDescent="0.2">
      <c r="A70" s="240" t="s">
        <v>327</v>
      </c>
      <c r="B70" s="241" t="s">
        <v>328</v>
      </c>
      <c r="C70" s="242">
        <v>77025</v>
      </c>
      <c r="D70" s="242"/>
      <c r="E70" s="242"/>
      <c r="F70" s="242"/>
      <c r="G70" s="243"/>
      <c r="H70" s="244">
        <f>C70+D70+E70+F70+G70</f>
        <v>77025</v>
      </c>
      <c r="I70" s="245"/>
      <c r="J70" s="242">
        <f>K70+L70+M70</f>
        <v>0</v>
      </c>
      <c r="K70" s="242"/>
      <c r="L70" s="242"/>
      <c r="M70" s="242"/>
      <c r="N70" s="242">
        <f>O70+P70+Q70+R70</f>
        <v>0</v>
      </c>
      <c r="O70" s="242"/>
      <c r="P70" s="242"/>
      <c r="Q70" s="242"/>
      <c r="R70" s="242"/>
      <c r="S70" s="242">
        <f>T70+U70+V70+W70+X70</f>
        <v>0</v>
      </c>
      <c r="T70" s="242"/>
      <c r="U70" s="242"/>
      <c r="V70" s="242"/>
      <c r="W70" s="242"/>
      <c r="X70" s="242"/>
      <c r="Y70" s="242"/>
      <c r="Z70" s="243"/>
      <c r="AA70" s="244">
        <f>I70+J70+S70+N70+Y70+Z70</f>
        <v>0</v>
      </c>
      <c r="AB70" s="245">
        <f>H70+AA70</f>
        <v>77025</v>
      </c>
      <c r="AD70" s="233"/>
      <c r="AE70" s="55"/>
    </row>
    <row r="71" spans="1:31" x14ac:dyDescent="0.2">
      <c r="A71" s="234">
        <v>1.07</v>
      </c>
      <c r="B71" s="235" t="s">
        <v>329</v>
      </c>
      <c r="C71" s="236">
        <f>C72+C73+C74</f>
        <v>0</v>
      </c>
      <c r="D71" s="236">
        <f t="shared" ref="D71:AB71" si="84">D72+D73+D74</f>
        <v>0</v>
      </c>
      <c r="E71" s="236">
        <f t="shared" si="84"/>
        <v>0</v>
      </c>
      <c r="F71" s="236">
        <f t="shared" si="84"/>
        <v>1000</v>
      </c>
      <c r="G71" s="237">
        <f t="shared" si="84"/>
        <v>0</v>
      </c>
      <c r="H71" s="238">
        <f t="shared" si="84"/>
        <v>1000</v>
      </c>
      <c r="I71" s="239">
        <f t="shared" si="84"/>
        <v>0</v>
      </c>
      <c r="J71" s="236">
        <f t="shared" si="84"/>
        <v>0</v>
      </c>
      <c r="K71" s="236">
        <f t="shared" si="84"/>
        <v>0</v>
      </c>
      <c r="L71" s="236">
        <f t="shared" si="84"/>
        <v>0</v>
      </c>
      <c r="M71" s="236">
        <f t="shared" si="84"/>
        <v>0</v>
      </c>
      <c r="N71" s="236">
        <f t="shared" si="84"/>
        <v>0</v>
      </c>
      <c r="O71" s="236">
        <f t="shared" si="84"/>
        <v>0</v>
      </c>
      <c r="P71" s="236">
        <f t="shared" si="84"/>
        <v>0</v>
      </c>
      <c r="Q71" s="236">
        <f t="shared" si="84"/>
        <v>0</v>
      </c>
      <c r="R71" s="236">
        <f t="shared" si="84"/>
        <v>0</v>
      </c>
      <c r="S71" s="236">
        <f t="shared" si="84"/>
        <v>0</v>
      </c>
      <c r="T71" s="236">
        <f t="shared" si="84"/>
        <v>0</v>
      </c>
      <c r="U71" s="236">
        <f t="shared" si="84"/>
        <v>0</v>
      </c>
      <c r="V71" s="236">
        <f t="shared" si="84"/>
        <v>0</v>
      </c>
      <c r="W71" s="236">
        <f t="shared" si="84"/>
        <v>0</v>
      </c>
      <c r="X71" s="236">
        <f t="shared" si="84"/>
        <v>0</v>
      </c>
      <c r="Y71" s="236">
        <f t="shared" si="84"/>
        <v>5000</v>
      </c>
      <c r="Z71" s="237">
        <f t="shared" si="84"/>
        <v>0</v>
      </c>
      <c r="AA71" s="238">
        <f t="shared" si="84"/>
        <v>5000</v>
      </c>
      <c r="AB71" s="239">
        <f t="shared" si="84"/>
        <v>6000</v>
      </c>
      <c r="AD71" s="233"/>
      <c r="AE71" s="55"/>
    </row>
    <row r="72" spans="1:31" x14ac:dyDescent="0.2">
      <c r="A72" s="240" t="s">
        <v>129</v>
      </c>
      <c r="B72" s="241" t="s">
        <v>330</v>
      </c>
      <c r="C72" s="242"/>
      <c r="D72" s="258"/>
      <c r="E72" s="258"/>
      <c r="F72" s="242">
        <v>1000</v>
      </c>
      <c r="G72" s="243"/>
      <c r="H72" s="244">
        <f t="shared" ref="H72:H74" si="85">C72+D72+E72+F72+G72</f>
        <v>1000</v>
      </c>
      <c r="I72" s="245"/>
      <c r="J72" s="242">
        <f t="shared" ref="J72:J74" si="86">K72+L72+M72</f>
        <v>0</v>
      </c>
      <c r="K72" s="242"/>
      <c r="L72" s="242"/>
      <c r="M72" s="242"/>
      <c r="N72" s="242">
        <f t="shared" ref="N72:N74" si="87">O72+P72+Q72+R72</f>
        <v>0</v>
      </c>
      <c r="O72" s="242"/>
      <c r="P72" s="242"/>
      <c r="Q72" s="242"/>
      <c r="R72" s="242"/>
      <c r="S72" s="242">
        <f>T72+U72+V72+W72+X72</f>
        <v>0</v>
      </c>
      <c r="T72" s="242"/>
      <c r="U72" s="242"/>
      <c r="V72" s="242"/>
      <c r="W72" s="242"/>
      <c r="X72" s="242"/>
      <c r="Y72" s="242">
        <v>5000</v>
      </c>
      <c r="Z72" s="243"/>
      <c r="AA72" s="244">
        <f t="shared" ref="AA72:AA74" si="88">I72+J72+S72+N72+Y72+Z72</f>
        <v>5000</v>
      </c>
      <c r="AB72" s="245">
        <f>H72+AA72</f>
        <v>6000</v>
      </c>
      <c r="AD72" s="233"/>
      <c r="AE72" s="55"/>
    </row>
    <row r="73" spans="1:31" hidden="1" x14ac:dyDescent="0.2">
      <c r="A73" s="240" t="s">
        <v>331</v>
      </c>
      <c r="B73" s="241" t="s">
        <v>332</v>
      </c>
      <c r="C73" s="242"/>
      <c r="D73" s="242"/>
      <c r="E73" s="242"/>
      <c r="F73" s="242"/>
      <c r="G73" s="243"/>
      <c r="H73" s="244">
        <f t="shared" si="85"/>
        <v>0</v>
      </c>
      <c r="I73" s="245"/>
      <c r="J73" s="242">
        <f t="shared" si="86"/>
        <v>0</v>
      </c>
      <c r="K73" s="242"/>
      <c r="L73" s="242"/>
      <c r="M73" s="242"/>
      <c r="N73" s="242">
        <f t="shared" si="87"/>
        <v>0</v>
      </c>
      <c r="O73" s="242"/>
      <c r="P73" s="242"/>
      <c r="Q73" s="242"/>
      <c r="R73" s="242"/>
      <c r="S73" s="242">
        <f>T73+U73+V73+W73+X73</f>
        <v>0</v>
      </c>
      <c r="T73" s="242"/>
      <c r="U73" s="242"/>
      <c r="V73" s="242"/>
      <c r="W73" s="242"/>
      <c r="X73" s="242"/>
      <c r="Y73" s="242"/>
      <c r="Z73" s="243"/>
      <c r="AA73" s="244">
        <f t="shared" si="88"/>
        <v>0</v>
      </c>
      <c r="AB73" s="245">
        <f>H73+AA73</f>
        <v>0</v>
      </c>
      <c r="AD73" s="233"/>
      <c r="AE73" s="55"/>
    </row>
    <row r="74" spans="1:31" hidden="1" x14ac:dyDescent="0.2">
      <c r="A74" s="240" t="s">
        <v>333</v>
      </c>
      <c r="B74" s="241" t="s">
        <v>334</v>
      </c>
      <c r="C74" s="242"/>
      <c r="D74" s="242"/>
      <c r="E74" s="242"/>
      <c r="F74" s="242"/>
      <c r="G74" s="243"/>
      <c r="H74" s="244">
        <f t="shared" si="85"/>
        <v>0</v>
      </c>
      <c r="I74" s="245"/>
      <c r="J74" s="242">
        <f t="shared" si="86"/>
        <v>0</v>
      </c>
      <c r="K74" s="242"/>
      <c r="L74" s="242"/>
      <c r="M74" s="242"/>
      <c r="N74" s="242">
        <f t="shared" si="87"/>
        <v>0</v>
      </c>
      <c r="O74" s="242"/>
      <c r="P74" s="242"/>
      <c r="Q74" s="242"/>
      <c r="R74" s="242"/>
      <c r="S74" s="242">
        <f>T74+U74+V74+W74+X74</f>
        <v>0</v>
      </c>
      <c r="T74" s="242"/>
      <c r="U74" s="242"/>
      <c r="V74" s="242"/>
      <c r="W74" s="242"/>
      <c r="X74" s="242"/>
      <c r="Y74" s="242"/>
      <c r="Z74" s="243"/>
      <c r="AA74" s="244">
        <f t="shared" si="88"/>
        <v>0</v>
      </c>
      <c r="AB74" s="245">
        <f>H74+AA74</f>
        <v>0</v>
      </c>
      <c r="AD74" s="233"/>
      <c r="AE74" s="55"/>
    </row>
    <row r="75" spans="1:31" x14ac:dyDescent="0.2">
      <c r="A75" s="234">
        <v>1.08</v>
      </c>
      <c r="B75" s="235" t="s">
        <v>335</v>
      </c>
      <c r="C75" s="236">
        <f>C76+C77+C78+C79+C80+C81+C82+C83+C84</f>
        <v>26900</v>
      </c>
      <c r="D75" s="236">
        <f t="shared" ref="D75:AB75" si="89">D76+D77+D78+D79+D80+D81+D82+D83+D84</f>
        <v>0</v>
      </c>
      <c r="E75" s="236">
        <f t="shared" si="89"/>
        <v>0</v>
      </c>
      <c r="F75" s="236">
        <f t="shared" si="89"/>
        <v>0</v>
      </c>
      <c r="G75" s="237">
        <f t="shared" si="89"/>
        <v>0</v>
      </c>
      <c r="H75" s="238">
        <f t="shared" si="89"/>
        <v>26900</v>
      </c>
      <c r="I75" s="239">
        <f t="shared" si="89"/>
        <v>0</v>
      </c>
      <c r="J75" s="236">
        <f t="shared" si="89"/>
        <v>1750</v>
      </c>
      <c r="K75" s="236">
        <f t="shared" si="89"/>
        <v>0</v>
      </c>
      <c r="L75" s="236">
        <f t="shared" si="89"/>
        <v>0</v>
      </c>
      <c r="M75" s="236">
        <f t="shared" si="89"/>
        <v>1750</v>
      </c>
      <c r="N75" s="236">
        <f t="shared" si="89"/>
        <v>17500</v>
      </c>
      <c r="O75" s="236">
        <f t="shared" si="89"/>
        <v>10500</v>
      </c>
      <c r="P75" s="236">
        <f t="shared" si="89"/>
        <v>3000</v>
      </c>
      <c r="Q75" s="236">
        <f t="shared" si="89"/>
        <v>0</v>
      </c>
      <c r="R75" s="236">
        <f t="shared" si="89"/>
        <v>500</v>
      </c>
      <c r="S75" s="236">
        <f t="shared" si="89"/>
        <v>0</v>
      </c>
      <c r="T75" s="236">
        <f t="shared" si="89"/>
        <v>0</v>
      </c>
      <c r="U75" s="236">
        <f t="shared" si="89"/>
        <v>0</v>
      </c>
      <c r="V75" s="236">
        <f t="shared" si="89"/>
        <v>0</v>
      </c>
      <c r="W75" s="236">
        <f t="shared" si="89"/>
        <v>0</v>
      </c>
      <c r="X75" s="236">
        <f>X76+X77+X78+X79+X80+X81+X82+X83+X84</f>
        <v>0</v>
      </c>
      <c r="Y75" s="236">
        <f t="shared" ref="Y75:Z75" si="90">Y76+Y77+Y78+Y79+Y80+Y81+Y82+Y83+Y84</f>
        <v>0</v>
      </c>
      <c r="Z75" s="237">
        <f t="shared" si="90"/>
        <v>0</v>
      </c>
      <c r="AA75" s="238">
        <f t="shared" si="89"/>
        <v>19250</v>
      </c>
      <c r="AB75" s="239">
        <f t="shared" si="89"/>
        <v>46150</v>
      </c>
      <c r="AD75" s="233"/>
      <c r="AE75" s="55"/>
    </row>
    <row r="76" spans="1:31" x14ac:dyDescent="0.2">
      <c r="A76" s="240" t="s">
        <v>336</v>
      </c>
      <c r="B76" s="241" t="s">
        <v>337</v>
      </c>
      <c r="C76" s="242">
        <v>1000</v>
      </c>
      <c r="D76" s="242"/>
      <c r="E76" s="242"/>
      <c r="F76" s="242"/>
      <c r="G76" s="243"/>
      <c r="H76" s="244">
        <f t="shared" ref="H76:H84" si="91">C76+D76+E76+F76+G76</f>
        <v>1000</v>
      </c>
      <c r="I76" s="245"/>
      <c r="J76" s="242">
        <f t="shared" ref="J76:J84" si="92">K76+L76+M76</f>
        <v>0</v>
      </c>
      <c r="K76" s="242"/>
      <c r="L76" s="242"/>
      <c r="M76" s="242"/>
      <c r="N76" s="242">
        <f t="shared" ref="N76:N84" si="93">O76+P76+Q76+R76</f>
        <v>0</v>
      </c>
      <c r="O76" s="242"/>
      <c r="P76" s="242"/>
      <c r="Q76" s="242"/>
      <c r="R76" s="242"/>
      <c r="S76" s="242">
        <f t="shared" ref="S76:S84" si="94">T76+U76+V76+W76+X76</f>
        <v>0</v>
      </c>
      <c r="T76" s="242"/>
      <c r="U76" s="242"/>
      <c r="V76" s="242"/>
      <c r="W76" s="242"/>
      <c r="X76" s="242"/>
      <c r="Y76" s="242"/>
      <c r="Z76" s="243"/>
      <c r="AA76" s="244">
        <f t="shared" ref="AA76:AA84" si="95">I76+J76+S76+N76+Y76+Z76</f>
        <v>0</v>
      </c>
      <c r="AB76" s="245">
        <f t="shared" ref="AB76:AB84" si="96">H76+AA76</f>
        <v>1000</v>
      </c>
      <c r="AD76" s="233"/>
      <c r="AE76" s="55"/>
    </row>
    <row r="77" spans="1:31" hidden="1" x14ac:dyDescent="0.2">
      <c r="A77" s="240" t="s">
        <v>338</v>
      </c>
      <c r="B77" s="241" t="s">
        <v>339</v>
      </c>
      <c r="C77" s="242"/>
      <c r="D77" s="242"/>
      <c r="E77" s="242"/>
      <c r="F77" s="242"/>
      <c r="G77" s="243"/>
      <c r="H77" s="244">
        <f t="shared" si="91"/>
        <v>0</v>
      </c>
      <c r="I77" s="245"/>
      <c r="J77" s="242">
        <f t="shared" si="92"/>
        <v>0</v>
      </c>
      <c r="K77" s="242"/>
      <c r="L77" s="242"/>
      <c r="M77" s="242"/>
      <c r="N77" s="242">
        <f t="shared" si="93"/>
        <v>0</v>
      </c>
      <c r="O77" s="242"/>
      <c r="P77" s="242"/>
      <c r="Q77" s="242"/>
      <c r="R77" s="242"/>
      <c r="S77" s="242">
        <f t="shared" si="94"/>
        <v>0</v>
      </c>
      <c r="T77" s="242"/>
      <c r="U77" s="242"/>
      <c r="V77" s="242"/>
      <c r="W77" s="242"/>
      <c r="X77" s="242"/>
      <c r="Y77" s="242"/>
      <c r="Z77" s="243"/>
      <c r="AA77" s="244">
        <f t="shared" si="95"/>
        <v>0</v>
      </c>
      <c r="AB77" s="245">
        <f t="shared" si="96"/>
        <v>0</v>
      </c>
      <c r="AD77" s="233"/>
      <c r="AE77" s="55"/>
    </row>
    <row r="78" spans="1:31" hidden="1" x14ac:dyDescent="0.2">
      <c r="A78" s="240" t="s">
        <v>340</v>
      </c>
      <c r="B78" s="241" t="s">
        <v>341</v>
      </c>
      <c r="C78" s="242"/>
      <c r="D78" s="242"/>
      <c r="E78" s="242"/>
      <c r="F78" s="242"/>
      <c r="G78" s="243"/>
      <c r="H78" s="244">
        <f t="shared" si="91"/>
        <v>0</v>
      </c>
      <c r="I78" s="245"/>
      <c r="J78" s="242">
        <f t="shared" si="92"/>
        <v>0</v>
      </c>
      <c r="K78" s="242"/>
      <c r="L78" s="242"/>
      <c r="M78" s="242"/>
      <c r="N78" s="242">
        <f t="shared" si="93"/>
        <v>0</v>
      </c>
      <c r="O78" s="242"/>
      <c r="P78" s="242"/>
      <c r="Q78" s="242"/>
      <c r="R78" s="242"/>
      <c r="S78" s="242">
        <f t="shared" si="94"/>
        <v>0</v>
      </c>
      <c r="T78" s="242"/>
      <c r="U78" s="242"/>
      <c r="V78" s="242"/>
      <c r="W78" s="242"/>
      <c r="X78" s="242"/>
      <c r="Y78" s="242"/>
      <c r="Z78" s="243"/>
      <c r="AA78" s="244">
        <f t="shared" si="95"/>
        <v>0</v>
      </c>
      <c r="AB78" s="245">
        <f t="shared" si="96"/>
        <v>0</v>
      </c>
      <c r="AD78" s="233"/>
      <c r="AE78" s="55"/>
    </row>
    <row r="79" spans="1:31" x14ac:dyDescent="0.2">
      <c r="A79" s="240" t="s">
        <v>132</v>
      </c>
      <c r="B79" s="241" t="s">
        <v>342</v>
      </c>
      <c r="C79" s="242"/>
      <c r="D79" s="242"/>
      <c r="E79" s="242"/>
      <c r="F79" s="242"/>
      <c r="G79" s="243"/>
      <c r="H79" s="244">
        <f t="shared" si="91"/>
        <v>0</v>
      </c>
      <c r="I79" s="245"/>
      <c r="J79" s="242">
        <f t="shared" si="92"/>
        <v>0</v>
      </c>
      <c r="K79" s="242"/>
      <c r="L79" s="242"/>
      <c r="M79" s="242"/>
      <c r="N79" s="242">
        <f>O79+P79+Q79+R79+(3500)</f>
        <v>10000</v>
      </c>
      <c r="O79" s="242">
        <v>3000</v>
      </c>
      <c r="P79" s="242">
        <v>3000</v>
      </c>
      <c r="Q79" s="242"/>
      <c r="R79" s="242">
        <v>500</v>
      </c>
      <c r="S79" s="242">
        <f t="shared" si="94"/>
        <v>0</v>
      </c>
      <c r="T79" s="242"/>
      <c r="U79" s="242"/>
      <c r="V79" s="242"/>
      <c r="W79" s="242"/>
      <c r="X79" s="242"/>
      <c r="Y79" s="242"/>
      <c r="Z79" s="243"/>
      <c r="AA79" s="244">
        <f t="shared" si="95"/>
        <v>10000</v>
      </c>
      <c r="AB79" s="245">
        <f t="shared" si="96"/>
        <v>10000</v>
      </c>
      <c r="AD79" s="233"/>
      <c r="AE79" s="55"/>
    </row>
    <row r="80" spans="1:31" x14ac:dyDescent="0.2">
      <c r="A80" s="240" t="s">
        <v>134</v>
      </c>
      <c r="B80" s="241" t="s">
        <v>343</v>
      </c>
      <c r="C80" s="242">
        <v>25900</v>
      </c>
      <c r="D80" s="242"/>
      <c r="E80" s="242"/>
      <c r="F80" s="242"/>
      <c r="G80" s="243"/>
      <c r="H80" s="244">
        <f t="shared" si="91"/>
        <v>25900</v>
      </c>
      <c r="I80" s="245"/>
      <c r="J80" s="242">
        <f t="shared" si="92"/>
        <v>1750</v>
      </c>
      <c r="K80" s="242"/>
      <c r="L80" s="242"/>
      <c r="M80" s="242">
        <v>1750</v>
      </c>
      <c r="N80" s="242">
        <f t="shared" si="93"/>
        <v>7500</v>
      </c>
      <c r="O80" s="242">
        <v>7500</v>
      </c>
      <c r="P80" s="242"/>
      <c r="Q80" s="242"/>
      <c r="R80" s="242"/>
      <c r="S80" s="242">
        <f t="shared" si="94"/>
        <v>0</v>
      </c>
      <c r="T80" s="242"/>
      <c r="U80" s="242"/>
      <c r="V80" s="242"/>
      <c r="W80" s="242"/>
      <c r="X80" s="242"/>
      <c r="Y80" s="242"/>
      <c r="Z80" s="243"/>
      <c r="AA80" s="244">
        <f t="shared" si="95"/>
        <v>9250</v>
      </c>
      <c r="AB80" s="245">
        <f t="shared" si="96"/>
        <v>35150</v>
      </c>
      <c r="AD80" s="233"/>
      <c r="AE80" s="55"/>
    </row>
    <row r="81" spans="1:31" hidden="1" x14ac:dyDescent="0.2">
      <c r="A81" s="240" t="s">
        <v>344</v>
      </c>
      <c r="B81" s="241" t="s">
        <v>345</v>
      </c>
      <c r="C81" s="242"/>
      <c r="D81" s="242"/>
      <c r="E81" s="242"/>
      <c r="F81" s="242"/>
      <c r="G81" s="243"/>
      <c r="H81" s="244">
        <f t="shared" si="91"/>
        <v>0</v>
      </c>
      <c r="I81" s="245"/>
      <c r="J81" s="242">
        <f t="shared" si="92"/>
        <v>0</v>
      </c>
      <c r="K81" s="242"/>
      <c r="L81" s="242"/>
      <c r="M81" s="242"/>
      <c r="N81" s="242">
        <f t="shared" si="93"/>
        <v>0</v>
      </c>
      <c r="O81" s="242"/>
      <c r="P81" s="242"/>
      <c r="Q81" s="242"/>
      <c r="R81" s="242"/>
      <c r="S81" s="242">
        <f t="shared" si="94"/>
        <v>0</v>
      </c>
      <c r="T81" s="242"/>
      <c r="U81" s="242"/>
      <c r="V81" s="242"/>
      <c r="W81" s="242"/>
      <c r="X81" s="242"/>
      <c r="Y81" s="242"/>
      <c r="Z81" s="243"/>
      <c r="AA81" s="244">
        <f t="shared" si="95"/>
        <v>0</v>
      </c>
      <c r="AB81" s="245">
        <f t="shared" si="96"/>
        <v>0</v>
      </c>
      <c r="AD81" s="233"/>
      <c r="AE81" s="55"/>
    </row>
    <row r="82" spans="1:31" hidden="1" x14ac:dyDescent="0.2">
      <c r="A82" s="240" t="s">
        <v>346</v>
      </c>
      <c r="B82" s="241" t="s">
        <v>347</v>
      </c>
      <c r="C82" s="242"/>
      <c r="D82" s="242"/>
      <c r="E82" s="242"/>
      <c r="F82" s="242"/>
      <c r="G82" s="243"/>
      <c r="H82" s="244">
        <f t="shared" si="91"/>
        <v>0</v>
      </c>
      <c r="I82" s="245"/>
      <c r="J82" s="242">
        <f t="shared" si="92"/>
        <v>0</v>
      </c>
      <c r="K82" s="242"/>
      <c r="L82" s="242"/>
      <c r="M82" s="242"/>
      <c r="N82" s="242">
        <f t="shared" si="93"/>
        <v>0</v>
      </c>
      <c r="O82" s="242"/>
      <c r="P82" s="242"/>
      <c r="Q82" s="242"/>
      <c r="R82" s="242"/>
      <c r="S82" s="242">
        <f t="shared" si="94"/>
        <v>0</v>
      </c>
      <c r="T82" s="242"/>
      <c r="U82" s="242"/>
      <c r="V82" s="242"/>
      <c r="W82" s="242"/>
      <c r="X82" s="242"/>
      <c r="Y82" s="242"/>
      <c r="Z82" s="243"/>
      <c r="AA82" s="244">
        <f t="shared" si="95"/>
        <v>0</v>
      </c>
      <c r="AB82" s="245">
        <f t="shared" si="96"/>
        <v>0</v>
      </c>
      <c r="AD82" s="233"/>
      <c r="AE82" s="55"/>
    </row>
    <row r="83" spans="1:31" hidden="1" x14ac:dyDescent="0.2">
      <c r="A83" s="240" t="s">
        <v>348</v>
      </c>
      <c r="B83" s="241" t="s">
        <v>349</v>
      </c>
      <c r="C83" s="242"/>
      <c r="D83" s="242"/>
      <c r="E83" s="242"/>
      <c r="F83" s="242"/>
      <c r="G83" s="243"/>
      <c r="H83" s="244">
        <f t="shared" si="91"/>
        <v>0</v>
      </c>
      <c r="I83" s="245"/>
      <c r="J83" s="242">
        <f t="shared" si="92"/>
        <v>0</v>
      </c>
      <c r="K83" s="242"/>
      <c r="L83" s="242"/>
      <c r="M83" s="242"/>
      <c r="N83" s="242">
        <f t="shared" si="93"/>
        <v>0</v>
      </c>
      <c r="O83" s="242"/>
      <c r="P83" s="242"/>
      <c r="Q83" s="242"/>
      <c r="R83" s="242"/>
      <c r="S83" s="242">
        <f t="shared" si="94"/>
        <v>0</v>
      </c>
      <c r="T83" s="242"/>
      <c r="U83" s="242"/>
      <c r="V83" s="242"/>
      <c r="W83" s="242"/>
      <c r="X83" s="242"/>
      <c r="Y83" s="242"/>
      <c r="Z83" s="243"/>
      <c r="AA83" s="244">
        <f t="shared" si="95"/>
        <v>0</v>
      </c>
      <c r="AB83" s="245">
        <f t="shared" si="96"/>
        <v>0</v>
      </c>
      <c r="AD83" s="233"/>
      <c r="AE83" s="55"/>
    </row>
    <row r="84" spans="1:31" hidden="1" x14ac:dyDescent="0.2">
      <c r="A84" s="240" t="s">
        <v>350</v>
      </c>
      <c r="B84" s="241" t="s">
        <v>351</v>
      </c>
      <c r="C84" s="242"/>
      <c r="D84" s="242"/>
      <c r="E84" s="258"/>
      <c r="F84" s="242"/>
      <c r="G84" s="243"/>
      <c r="H84" s="244">
        <f t="shared" si="91"/>
        <v>0</v>
      </c>
      <c r="I84" s="245"/>
      <c r="J84" s="242">
        <f t="shared" si="92"/>
        <v>0</v>
      </c>
      <c r="K84" s="242"/>
      <c r="L84" s="242"/>
      <c r="M84" s="242"/>
      <c r="N84" s="242">
        <f t="shared" si="93"/>
        <v>0</v>
      </c>
      <c r="O84" s="242"/>
      <c r="P84" s="242"/>
      <c r="Q84" s="242"/>
      <c r="R84" s="242"/>
      <c r="S84" s="242">
        <f t="shared" si="94"/>
        <v>0</v>
      </c>
      <c r="T84" s="242"/>
      <c r="U84" s="242"/>
      <c r="V84" s="242"/>
      <c r="W84" s="242"/>
      <c r="X84" s="242"/>
      <c r="Y84" s="242"/>
      <c r="Z84" s="243"/>
      <c r="AA84" s="244">
        <f t="shared" si="95"/>
        <v>0</v>
      </c>
      <c r="AB84" s="245">
        <f t="shared" si="96"/>
        <v>0</v>
      </c>
      <c r="AD84" s="233"/>
      <c r="AE84" s="55"/>
    </row>
    <row r="85" spans="1:31" s="259" customFormat="1" hidden="1" x14ac:dyDescent="0.2">
      <c r="A85" s="234">
        <v>1.0900000000000001</v>
      </c>
      <c r="B85" s="235" t="s">
        <v>352</v>
      </c>
      <c r="C85" s="236">
        <f>C86</f>
        <v>0</v>
      </c>
      <c r="D85" s="236">
        <f t="shared" ref="D85:AB85" si="97">D86</f>
        <v>0</v>
      </c>
      <c r="E85" s="236">
        <f t="shared" si="97"/>
        <v>0</v>
      </c>
      <c r="F85" s="236">
        <f t="shared" si="97"/>
        <v>0</v>
      </c>
      <c r="G85" s="237">
        <f t="shared" si="97"/>
        <v>0</v>
      </c>
      <c r="H85" s="238">
        <f t="shared" si="97"/>
        <v>0</v>
      </c>
      <c r="I85" s="239">
        <f t="shared" si="97"/>
        <v>0</v>
      </c>
      <c r="J85" s="236">
        <f t="shared" si="97"/>
        <v>0</v>
      </c>
      <c r="K85" s="236">
        <f t="shared" si="97"/>
        <v>0</v>
      </c>
      <c r="L85" s="236">
        <f t="shared" si="97"/>
        <v>0</v>
      </c>
      <c r="M85" s="236">
        <f t="shared" si="97"/>
        <v>0</v>
      </c>
      <c r="N85" s="236">
        <f t="shared" si="97"/>
        <v>0</v>
      </c>
      <c r="O85" s="236">
        <f t="shared" si="97"/>
        <v>0</v>
      </c>
      <c r="P85" s="236">
        <f t="shared" si="97"/>
        <v>0</v>
      </c>
      <c r="Q85" s="236">
        <f t="shared" si="97"/>
        <v>0</v>
      </c>
      <c r="R85" s="236">
        <f t="shared" si="97"/>
        <v>0</v>
      </c>
      <c r="S85" s="236">
        <f t="shared" si="97"/>
        <v>0</v>
      </c>
      <c r="T85" s="236">
        <f t="shared" si="97"/>
        <v>0</v>
      </c>
      <c r="U85" s="236">
        <f t="shared" si="97"/>
        <v>0</v>
      </c>
      <c r="V85" s="236">
        <f t="shared" si="97"/>
        <v>0</v>
      </c>
      <c r="W85" s="236">
        <f t="shared" si="97"/>
        <v>0</v>
      </c>
      <c r="X85" s="236">
        <f t="shared" si="97"/>
        <v>0</v>
      </c>
      <c r="Y85" s="236">
        <f t="shared" si="97"/>
        <v>0</v>
      </c>
      <c r="Z85" s="237">
        <f t="shared" si="97"/>
        <v>0</v>
      </c>
      <c r="AA85" s="238">
        <f t="shared" si="97"/>
        <v>0</v>
      </c>
      <c r="AB85" s="239">
        <f t="shared" si="97"/>
        <v>0</v>
      </c>
      <c r="AD85" s="260"/>
      <c r="AE85" s="55"/>
    </row>
    <row r="86" spans="1:31" s="32" customFormat="1" hidden="1" x14ac:dyDescent="0.2">
      <c r="A86" s="240" t="s">
        <v>353</v>
      </c>
      <c r="B86" s="241" t="s">
        <v>354</v>
      </c>
      <c r="C86" s="242"/>
      <c r="D86" s="242"/>
      <c r="E86" s="242"/>
      <c r="F86" s="242"/>
      <c r="G86" s="243"/>
      <c r="H86" s="244">
        <f>C86+D86+E86+F86+G86</f>
        <v>0</v>
      </c>
      <c r="I86" s="245"/>
      <c r="J86" s="242">
        <f>K86+L86+M86</f>
        <v>0</v>
      </c>
      <c r="K86" s="242"/>
      <c r="L86" s="242"/>
      <c r="M86" s="242"/>
      <c r="N86" s="242">
        <f>O86+P86+Q86+R86</f>
        <v>0</v>
      </c>
      <c r="O86" s="242"/>
      <c r="P86" s="242"/>
      <c r="Q86" s="242"/>
      <c r="R86" s="242"/>
      <c r="S86" s="242">
        <f>T86+U86+V86+W86+X86</f>
        <v>0</v>
      </c>
      <c r="T86" s="242"/>
      <c r="U86" s="242"/>
      <c r="V86" s="242"/>
      <c r="W86" s="242"/>
      <c r="X86" s="242"/>
      <c r="Y86" s="242"/>
      <c r="Z86" s="243"/>
      <c r="AA86" s="244">
        <f>I86+J86+S86+N86+Y86+Z86</f>
        <v>0</v>
      </c>
      <c r="AB86" s="245">
        <f>H86+AA86</f>
        <v>0</v>
      </c>
      <c r="AD86" s="246"/>
      <c r="AE86" s="55"/>
    </row>
    <row r="87" spans="1:31" x14ac:dyDescent="0.2">
      <c r="A87" s="234">
        <v>1.99</v>
      </c>
      <c r="B87" s="235" t="s">
        <v>355</v>
      </c>
      <c r="C87" s="236">
        <f>C88+C89+C90+C91</f>
        <v>3250</v>
      </c>
      <c r="D87" s="236">
        <f t="shared" ref="D87:AB87" si="98">D88+D89+D90+D91</f>
        <v>0</v>
      </c>
      <c r="E87" s="236">
        <f t="shared" si="98"/>
        <v>0</v>
      </c>
      <c r="F87" s="236">
        <f t="shared" si="98"/>
        <v>0</v>
      </c>
      <c r="G87" s="237">
        <f t="shared" si="98"/>
        <v>0</v>
      </c>
      <c r="H87" s="238">
        <f t="shared" si="98"/>
        <v>3250</v>
      </c>
      <c r="I87" s="239">
        <f t="shared" si="98"/>
        <v>0</v>
      </c>
      <c r="J87" s="236">
        <f t="shared" si="98"/>
        <v>100</v>
      </c>
      <c r="K87" s="236">
        <f t="shared" si="98"/>
        <v>100</v>
      </c>
      <c r="L87" s="236">
        <f t="shared" si="98"/>
        <v>0</v>
      </c>
      <c r="M87" s="236">
        <f t="shared" si="98"/>
        <v>0</v>
      </c>
      <c r="N87" s="236">
        <f t="shared" si="98"/>
        <v>0</v>
      </c>
      <c r="O87" s="236">
        <f t="shared" si="98"/>
        <v>0</v>
      </c>
      <c r="P87" s="236">
        <f t="shared" si="98"/>
        <v>0</v>
      </c>
      <c r="Q87" s="236">
        <f t="shared" si="98"/>
        <v>0</v>
      </c>
      <c r="R87" s="236">
        <f t="shared" si="98"/>
        <v>0</v>
      </c>
      <c r="S87" s="236">
        <f t="shared" si="98"/>
        <v>0</v>
      </c>
      <c r="T87" s="236">
        <f t="shared" si="98"/>
        <v>0</v>
      </c>
      <c r="U87" s="236">
        <f t="shared" si="98"/>
        <v>0</v>
      </c>
      <c r="V87" s="236">
        <f t="shared" si="98"/>
        <v>0</v>
      </c>
      <c r="W87" s="236">
        <f t="shared" si="98"/>
        <v>0</v>
      </c>
      <c r="X87" s="236">
        <f>X88+X89+X90+X91</f>
        <v>0</v>
      </c>
      <c r="Y87" s="236">
        <f t="shared" ref="Y87:Z87" si="99">Y88+Y89+Y90+Y91</f>
        <v>0</v>
      </c>
      <c r="Z87" s="237">
        <f t="shared" si="99"/>
        <v>0</v>
      </c>
      <c r="AA87" s="238">
        <f t="shared" si="98"/>
        <v>100</v>
      </c>
      <c r="AB87" s="239">
        <f t="shared" si="98"/>
        <v>3350</v>
      </c>
      <c r="AD87" s="233"/>
      <c r="AE87" s="55"/>
    </row>
    <row r="88" spans="1:31" x14ac:dyDescent="0.2">
      <c r="A88" s="240" t="s">
        <v>356</v>
      </c>
      <c r="B88" s="241" t="s">
        <v>357</v>
      </c>
      <c r="C88" s="242">
        <v>500</v>
      </c>
      <c r="D88" s="242"/>
      <c r="E88" s="242"/>
      <c r="F88" s="242"/>
      <c r="G88" s="243"/>
      <c r="H88" s="244">
        <f t="shared" ref="H88:H91" si="100">C88+D88+E88+F88+G88</f>
        <v>500</v>
      </c>
      <c r="I88" s="245"/>
      <c r="J88" s="242">
        <f t="shared" ref="J88:J91" si="101">K88+L88+M88</f>
        <v>0</v>
      </c>
      <c r="K88" s="242"/>
      <c r="L88" s="242"/>
      <c r="M88" s="242"/>
      <c r="N88" s="242">
        <f t="shared" ref="N88:N91" si="102">O88+P88+Q88+R88</f>
        <v>0</v>
      </c>
      <c r="O88" s="242"/>
      <c r="P88" s="242"/>
      <c r="Q88" s="242"/>
      <c r="R88" s="242"/>
      <c r="S88" s="242">
        <f>T88+U88+V88+W88+X88</f>
        <v>0</v>
      </c>
      <c r="T88" s="242"/>
      <c r="U88" s="242"/>
      <c r="V88" s="242"/>
      <c r="W88" s="242"/>
      <c r="X88" s="242"/>
      <c r="Y88" s="242"/>
      <c r="Z88" s="243"/>
      <c r="AA88" s="244">
        <f t="shared" ref="AA88:AA91" si="103">I88+J88+S88+N88+Y88+Z88</f>
        <v>0</v>
      </c>
      <c r="AB88" s="245">
        <f>H88+AA88</f>
        <v>500</v>
      </c>
      <c r="AD88" s="233"/>
      <c r="AE88" s="55"/>
    </row>
    <row r="89" spans="1:31" s="32" customFormat="1" hidden="1" x14ac:dyDescent="0.2">
      <c r="A89" s="240" t="s">
        <v>358</v>
      </c>
      <c r="B89" s="241" t="s">
        <v>359</v>
      </c>
      <c r="C89" s="242"/>
      <c r="D89" s="242"/>
      <c r="E89" s="242"/>
      <c r="F89" s="242"/>
      <c r="G89" s="243"/>
      <c r="H89" s="244">
        <f t="shared" si="100"/>
        <v>0</v>
      </c>
      <c r="I89" s="245"/>
      <c r="J89" s="242">
        <f t="shared" si="101"/>
        <v>0</v>
      </c>
      <c r="K89" s="242"/>
      <c r="L89" s="242"/>
      <c r="M89" s="242"/>
      <c r="N89" s="242">
        <f t="shared" si="102"/>
        <v>0</v>
      </c>
      <c r="O89" s="242"/>
      <c r="P89" s="242"/>
      <c r="Q89" s="242"/>
      <c r="R89" s="242"/>
      <c r="S89" s="242">
        <f>T89+U89+V89+W89+X89</f>
        <v>0</v>
      </c>
      <c r="T89" s="242"/>
      <c r="U89" s="242"/>
      <c r="V89" s="242"/>
      <c r="W89" s="242"/>
      <c r="X89" s="242"/>
      <c r="Y89" s="242"/>
      <c r="Z89" s="243"/>
      <c r="AA89" s="244">
        <f t="shared" si="103"/>
        <v>0</v>
      </c>
      <c r="AB89" s="245">
        <f>H89+AA89</f>
        <v>0</v>
      </c>
      <c r="AD89" s="246"/>
      <c r="AE89" s="55"/>
    </row>
    <row r="90" spans="1:31" x14ac:dyDescent="0.2">
      <c r="A90" s="240" t="s">
        <v>360</v>
      </c>
      <c r="B90" s="241" t="s">
        <v>361</v>
      </c>
      <c r="C90" s="242">
        <v>2750</v>
      </c>
      <c r="D90" s="242"/>
      <c r="E90" s="242"/>
      <c r="F90" s="242"/>
      <c r="G90" s="243"/>
      <c r="H90" s="244">
        <f t="shared" si="100"/>
        <v>2750</v>
      </c>
      <c r="I90" s="245"/>
      <c r="J90" s="242">
        <f t="shared" si="101"/>
        <v>0</v>
      </c>
      <c r="K90" s="242"/>
      <c r="L90" s="242"/>
      <c r="M90" s="242"/>
      <c r="N90" s="242">
        <f t="shared" si="102"/>
        <v>0</v>
      </c>
      <c r="O90" s="242"/>
      <c r="P90" s="242"/>
      <c r="Q90" s="242"/>
      <c r="R90" s="242"/>
      <c r="S90" s="242">
        <f>T90+U90+V90+W90+X90</f>
        <v>0</v>
      </c>
      <c r="T90" s="242"/>
      <c r="U90" s="242"/>
      <c r="V90" s="242"/>
      <c r="W90" s="242"/>
      <c r="X90" s="242"/>
      <c r="Y90" s="242"/>
      <c r="Z90" s="243"/>
      <c r="AA90" s="244">
        <f t="shared" si="103"/>
        <v>0</v>
      </c>
      <c r="AB90" s="245">
        <f>H90+AA90</f>
        <v>2750</v>
      </c>
      <c r="AD90" s="233"/>
      <c r="AE90" s="55"/>
    </row>
    <row r="91" spans="1:31" x14ac:dyDescent="0.2">
      <c r="A91" s="240" t="s">
        <v>362</v>
      </c>
      <c r="B91" s="241" t="s">
        <v>363</v>
      </c>
      <c r="C91" s="242"/>
      <c r="D91" s="242"/>
      <c r="E91" s="242"/>
      <c r="F91" s="242"/>
      <c r="G91" s="243"/>
      <c r="H91" s="244">
        <f t="shared" si="100"/>
        <v>0</v>
      </c>
      <c r="I91" s="245"/>
      <c r="J91" s="242">
        <f t="shared" si="101"/>
        <v>100</v>
      </c>
      <c r="K91" s="242">
        <v>100</v>
      </c>
      <c r="L91" s="242"/>
      <c r="M91" s="242"/>
      <c r="N91" s="242">
        <f t="shared" si="102"/>
        <v>0</v>
      </c>
      <c r="O91" s="242"/>
      <c r="P91" s="242"/>
      <c r="Q91" s="242"/>
      <c r="R91" s="242"/>
      <c r="S91" s="242">
        <f>T91+U91+V91+W91+X91</f>
        <v>0</v>
      </c>
      <c r="T91" s="242"/>
      <c r="U91" s="242"/>
      <c r="V91" s="242"/>
      <c r="W91" s="242"/>
      <c r="X91" s="242"/>
      <c r="Y91" s="242"/>
      <c r="Z91" s="243"/>
      <c r="AA91" s="244">
        <f t="shared" si="103"/>
        <v>100</v>
      </c>
      <c r="AB91" s="245">
        <f>H91+AA91</f>
        <v>100</v>
      </c>
      <c r="AD91" s="233"/>
      <c r="AE91" s="55"/>
    </row>
    <row r="92" spans="1:31" x14ac:dyDescent="0.2">
      <c r="A92" s="234">
        <v>2</v>
      </c>
      <c r="B92" s="235" t="s">
        <v>364</v>
      </c>
      <c r="C92" s="236">
        <f>C93+C99+C104+C112+C115+C118</f>
        <v>29361.53</v>
      </c>
      <c r="D92" s="236">
        <f t="shared" ref="D92:AB92" si="104">D93+D99+D104+D112+D115+D118</f>
        <v>0</v>
      </c>
      <c r="E92" s="236">
        <f t="shared" si="104"/>
        <v>0</v>
      </c>
      <c r="F92" s="236">
        <f t="shared" si="104"/>
        <v>0</v>
      </c>
      <c r="G92" s="237">
        <f t="shared" si="104"/>
        <v>0</v>
      </c>
      <c r="H92" s="238">
        <f t="shared" si="104"/>
        <v>29361.53</v>
      </c>
      <c r="I92" s="239">
        <f t="shared" si="104"/>
        <v>44400</v>
      </c>
      <c r="J92" s="236">
        <f t="shared" si="104"/>
        <v>30650</v>
      </c>
      <c r="K92" s="236">
        <f t="shared" si="104"/>
        <v>4400</v>
      </c>
      <c r="L92" s="236">
        <f t="shared" si="104"/>
        <v>5000</v>
      </c>
      <c r="M92" s="236">
        <f t="shared" si="104"/>
        <v>9750</v>
      </c>
      <c r="N92" s="236">
        <f t="shared" si="104"/>
        <v>109880</v>
      </c>
      <c r="O92" s="236">
        <f t="shared" si="104"/>
        <v>54900</v>
      </c>
      <c r="P92" s="236">
        <f t="shared" si="104"/>
        <v>9980</v>
      </c>
      <c r="Q92" s="236">
        <f t="shared" si="104"/>
        <v>1000</v>
      </c>
      <c r="R92" s="236">
        <f t="shared" si="104"/>
        <v>1300</v>
      </c>
      <c r="S92" s="236">
        <f t="shared" si="104"/>
        <v>17200</v>
      </c>
      <c r="T92" s="236">
        <f t="shared" si="104"/>
        <v>0</v>
      </c>
      <c r="U92" s="236">
        <f t="shared" si="104"/>
        <v>0</v>
      </c>
      <c r="V92" s="236">
        <f t="shared" si="104"/>
        <v>0</v>
      </c>
      <c r="W92" s="236">
        <f t="shared" si="104"/>
        <v>0</v>
      </c>
      <c r="X92" s="236">
        <f>X93+X99+X104+X112+X115+X118</f>
        <v>0</v>
      </c>
      <c r="Y92" s="236">
        <f t="shared" ref="Y92:Z92" si="105">Y93+Y99+Y104+Y112+Y115+Y118</f>
        <v>1000</v>
      </c>
      <c r="Z92" s="237">
        <f t="shared" si="105"/>
        <v>0</v>
      </c>
      <c r="AA92" s="238">
        <f t="shared" si="104"/>
        <v>203130</v>
      </c>
      <c r="AB92" s="239">
        <f t="shared" si="104"/>
        <v>232491.53</v>
      </c>
      <c r="AD92" s="233"/>
      <c r="AE92" s="55"/>
    </row>
    <row r="93" spans="1:31" x14ac:dyDescent="0.2">
      <c r="A93" s="234">
        <v>2.0099999999999998</v>
      </c>
      <c r="B93" s="235" t="s">
        <v>365</v>
      </c>
      <c r="C93" s="236">
        <f>C94+C95+C96+C97+C98</f>
        <v>10161.529999999999</v>
      </c>
      <c r="D93" s="236">
        <f t="shared" ref="D93:AB93" si="106">D94+D95+D96+D97+D98</f>
        <v>0</v>
      </c>
      <c r="E93" s="236">
        <f t="shared" si="106"/>
        <v>0</v>
      </c>
      <c r="F93" s="236">
        <f t="shared" si="106"/>
        <v>0</v>
      </c>
      <c r="G93" s="237">
        <f t="shared" si="106"/>
        <v>0</v>
      </c>
      <c r="H93" s="238">
        <f t="shared" si="106"/>
        <v>10161.529999999999</v>
      </c>
      <c r="I93" s="239">
        <f t="shared" si="106"/>
        <v>44400</v>
      </c>
      <c r="J93" s="236">
        <f t="shared" si="106"/>
        <v>10750</v>
      </c>
      <c r="K93" s="236">
        <f t="shared" si="106"/>
        <v>0</v>
      </c>
      <c r="L93" s="236">
        <f t="shared" si="106"/>
        <v>0</v>
      </c>
      <c r="M93" s="236">
        <f t="shared" si="106"/>
        <v>6250</v>
      </c>
      <c r="N93" s="236">
        <f t="shared" si="106"/>
        <v>48300</v>
      </c>
      <c r="O93" s="236">
        <f t="shared" si="106"/>
        <v>4200</v>
      </c>
      <c r="P93" s="236">
        <f t="shared" si="106"/>
        <v>1400</v>
      </c>
      <c r="Q93" s="236">
        <f t="shared" si="106"/>
        <v>0</v>
      </c>
      <c r="R93" s="236">
        <f t="shared" si="106"/>
        <v>0</v>
      </c>
      <c r="S93" s="236">
        <f t="shared" si="106"/>
        <v>14700</v>
      </c>
      <c r="T93" s="236">
        <f t="shared" si="106"/>
        <v>0</v>
      </c>
      <c r="U93" s="236">
        <f t="shared" si="106"/>
        <v>0</v>
      </c>
      <c r="V93" s="236">
        <f t="shared" si="106"/>
        <v>0</v>
      </c>
      <c r="W93" s="236">
        <f t="shared" si="106"/>
        <v>0</v>
      </c>
      <c r="X93" s="236">
        <f>X94+X95+X96+X97+X98</f>
        <v>0</v>
      </c>
      <c r="Y93" s="236">
        <f t="shared" ref="Y93:Z93" si="107">Y94+Y95+Y96+Y97+Y98</f>
        <v>1000</v>
      </c>
      <c r="Z93" s="237">
        <f t="shared" si="107"/>
        <v>0</v>
      </c>
      <c r="AA93" s="238">
        <f t="shared" si="106"/>
        <v>119150</v>
      </c>
      <c r="AB93" s="239">
        <f t="shared" si="106"/>
        <v>129311.53</v>
      </c>
      <c r="AD93" s="233"/>
      <c r="AE93" s="55"/>
    </row>
    <row r="94" spans="1:31" x14ac:dyDescent="0.2">
      <c r="A94" s="240" t="s">
        <v>366</v>
      </c>
      <c r="B94" s="241" t="s">
        <v>367</v>
      </c>
      <c r="C94" s="242">
        <v>3000</v>
      </c>
      <c r="D94" s="242"/>
      <c r="E94" s="242"/>
      <c r="F94" s="242"/>
      <c r="G94" s="243"/>
      <c r="H94" s="244">
        <f t="shared" ref="H94:H98" si="108">C94+D94+E94+F94+G94</f>
        <v>3000</v>
      </c>
      <c r="I94" s="245"/>
      <c r="J94" s="242">
        <f>K94+L94+M94+(4500)</f>
        <v>10500</v>
      </c>
      <c r="K94" s="242"/>
      <c r="L94" s="242"/>
      <c r="M94" s="242">
        <v>6000</v>
      </c>
      <c r="N94" s="242">
        <f>O94+P94+Q94+R94+(42700)</f>
        <v>42700</v>
      </c>
      <c r="O94" s="242"/>
      <c r="P94" s="242"/>
      <c r="Q94" s="242"/>
      <c r="R94" s="242"/>
      <c r="S94" s="242">
        <f>T94+U94+V94+W94+X94+(14700)</f>
        <v>14700</v>
      </c>
      <c r="T94" s="242"/>
      <c r="U94" s="242"/>
      <c r="V94" s="242"/>
      <c r="W94" s="242"/>
      <c r="X94" s="242"/>
      <c r="Y94" s="242">
        <v>1000</v>
      </c>
      <c r="Z94" s="243"/>
      <c r="AA94" s="244">
        <f t="shared" ref="AA94:AA98" si="109">I94+J94+S94+N94+Y94+Z94</f>
        <v>68900</v>
      </c>
      <c r="AB94" s="245">
        <f>H94+AA94</f>
        <v>71900</v>
      </c>
      <c r="AD94" s="233"/>
      <c r="AE94" s="55"/>
    </row>
    <row r="95" spans="1:31" x14ac:dyDescent="0.2">
      <c r="A95" s="240" t="s">
        <v>368</v>
      </c>
      <c r="B95" s="241" t="s">
        <v>369</v>
      </c>
      <c r="C95" s="242"/>
      <c r="D95" s="242"/>
      <c r="E95" s="242"/>
      <c r="F95" s="242"/>
      <c r="G95" s="243"/>
      <c r="H95" s="244">
        <f t="shared" si="108"/>
        <v>0</v>
      </c>
      <c r="I95" s="245"/>
      <c r="J95" s="242">
        <f t="shared" ref="J95:J98" si="110">K95+L95+M95</f>
        <v>250</v>
      </c>
      <c r="K95" s="242"/>
      <c r="L95" s="242"/>
      <c r="M95" s="242">
        <v>250</v>
      </c>
      <c r="N95" s="242">
        <f t="shared" ref="N95:N98" si="111">O95+P95+Q95+R95</f>
        <v>0</v>
      </c>
      <c r="O95" s="242"/>
      <c r="P95" s="242"/>
      <c r="Q95" s="242"/>
      <c r="R95" s="242"/>
      <c r="S95" s="242">
        <f>T95+U95+V95+W95+X95</f>
        <v>0</v>
      </c>
      <c r="T95" s="242"/>
      <c r="U95" s="242"/>
      <c r="V95" s="242"/>
      <c r="W95" s="242"/>
      <c r="X95" s="242"/>
      <c r="Y95" s="242"/>
      <c r="Z95" s="243"/>
      <c r="AA95" s="244">
        <f t="shared" si="109"/>
        <v>250</v>
      </c>
      <c r="AB95" s="245">
        <f>H95+AA95</f>
        <v>250</v>
      </c>
      <c r="AD95" s="233"/>
      <c r="AE95" s="55"/>
    </row>
    <row r="96" spans="1:31" x14ac:dyDescent="0.2">
      <c r="A96" s="240" t="s">
        <v>137</v>
      </c>
      <c r="B96" s="241" t="s">
        <v>370</v>
      </c>
      <c r="C96" s="242"/>
      <c r="D96" s="242"/>
      <c r="E96" s="242"/>
      <c r="F96" s="242"/>
      <c r="G96" s="243"/>
      <c r="H96" s="244">
        <f t="shared" si="108"/>
        <v>0</v>
      </c>
      <c r="I96" s="245"/>
      <c r="J96" s="242">
        <f t="shared" si="110"/>
        <v>0</v>
      </c>
      <c r="K96" s="242"/>
      <c r="L96" s="242"/>
      <c r="M96" s="242"/>
      <c r="N96" s="242">
        <f>O96+P96+Q96+R96</f>
        <v>5600</v>
      </c>
      <c r="O96" s="242">
        <v>4200</v>
      </c>
      <c r="P96" s="242">
        <v>1400</v>
      </c>
      <c r="Q96" s="242"/>
      <c r="R96" s="242"/>
      <c r="S96" s="242">
        <f>T96+U96+V96+W96+X96</f>
        <v>0</v>
      </c>
      <c r="T96" s="242"/>
      <c r="U96" s="242"/>
      <c r="V96" s="242"/>
      <c r="W96" s="242"/>
      <c r="X96" s="242"/>
      <c r="Y96" s="242"/>
      <c r="Z96" s="243"/>
      <c r="AA96" s="244">
        <f t="shared" si="109"/>
        <v>5600</v>
      </c>
      <c r="AB96" s="245">
        <f>H96+AA96</f>
        <v>5600</v>
      </c>
      <c r="AD96" s="233"/>
      <c r="AE96" s="55"/>
    </row>
    <row r="97" spans="1:31" x14ac:dyDescent="0.2">
      <c r="A97" s="240" t="s">
        <v>371</v>
      </c>
      <c r="B97" s="241" t="s">
        <v>372</v>
      </c>
      <c r="C97" s="242">
        <f>7000+61.53</f>
        <v>7061.53</v>
      </c>
      <c r="D97" s="242"/>
      <c r="E97" s="242"/>
      <c r="F97" s="242"/>
      <c r="G97" s="243"/>
      <c r="H97" s="244">
        <f t="shared" si="108"/>
        <v>7061.53</v>
      </c>
      <c r="I97" s="245"/>
      <c r="J97" s="242">
        <f t="shared" si="110"/>
        <v>0</v>
      </c>
      <c r="K97" s="242"/>
      <c r="L97" s="242"/>
      <c r="M97" s="242"/>
      <c r="N97" s="242">
        <f t="shared" si="111"/>
        <v>0</v>
      </c>
      <c r="O97" s="242"/>
      <c r="P97" s="242"/>
      <c r="Q97" s="242"/>
      <c r="R97" s="242"/>
      <c r="S97" s="242">
        <f>T97+U97+V97+W97+X97</f>
        <v>0</v>
      </c>
      <c r="T97" s="242"/>
      <c r="U97" s="242"/>
      <c r="V97" s="242"/>
      <c r="W97" s="242"/>
      <c r="X97" s="242"/>
      <c r="Y97" s="242"/>
      <c r="Z97" s="243"/>
      <c r="AA97" s="244">
        <f t="shared" si="109"/>
        <v>0</v>
      </c>
      <c r="AB97" s="245">
        <f>H97+AA97</f>
        <v>7061.53</v>
      </c>
      <c r="AD97" s="233"/>
      <c r="AE97" s="55"/>
    </row>
    <row r="98" spans="1:31" x14ac:dyDescent="0.2">
      <c r="A98" s="240" t="s">
        <v>139</v>
      </c>
      <c r="B98" s="241" t="s">
        <v>373</v>
      </c>
      <c r="C98" s="242">
        <v>100</v>
      </c>
      <c r="D98" s="242"/>
      <c r="E98" s="242"/>
      <c r="F98" s="242"/>
      <c r="G98" s="243"/>
      <c r="H98" s="244">
        <f t="shared" si="108"/>
        <v>100</v>
      </c>
      <c r="I98" s="245">
        <v>44400</v>
      </c>
      <c r="J98" s="242">
        <f t="shared" si="110"/>
        <v>0</v>
      </c>
      <c r="K98" s="242"/>
      <c r="L98" s="242"/>
      <c r="M98" s="242"/>
      <c r="N98" s="242">
        <f t="shared" si="111"/>
        <v>0</v>
      </c>
      <c r="O98" s="242"/>
      <c r="P98" s="242"/>
      <c r="Q98" s="242"/>
      <c r="R98" s="242"/>
      <c r="S98" s="242">
        <f>T98+U98+V98+W98+X98</f>
        <v>0</v>
      </c>
      <c r="T98" s="242"/>
      <c r="U98" s="242"/>
      <c r="V98" s="242"/>
      <c r="W98" s="242"/>
      <c r="X98" s="242"/>
      <c r="Y98" s="242"/>
      <c r="Z98" s="243"/>
      <c r="AA98" s="244">
        <f t="shared" si="109"/>
        <v>44400</v>
      </c>
      <c r="AB98" s="245">
        <f>H98+AA98</f>
        <v>44500</v>
      </c>
      <c r="AD98" s="233"/>
      <c r="AE98" s="55"/>
    </row>
    <row r="99" spans="1:31" x14ac:dyDescent="0.2">
      <c r="A99" s="234">
        <v>2.02</v>
      </c>
      <c r="B99" s="235" t="s">
        <v>374</v>
      </c>
      <c r="C99" s="236">
        <f>C100+C101+C102+C103</f>
        <v>0</v>
      </c>
      <c r="D99" s="236">
        <f t="shared" ref="D99:AB99" si="112">D100+D101+D102+D103</f>
        <v>0</v>
      </c>
      <c r="E99" s="236">
        <f t="shared" si="112"/>
        <v>0</v>
      </c>
      <c r="F99" s="236">
        <f t="shared" si="112"/>
        <v>0</v>
      </c>
      <c r="G99" s="237">
        <f t="shared" si="112"/>
        <v>0</v>
      </c>
      <c r="H99" s="238">
        <f t="shared" si="112"/>
        <v>0</v>
      </c>
      <c r="I99" s="239">
        <f t="shared" si="112"/>
        <v>0</v>
      </c>
      <c r="J99" s="236">
        <f t="shared" si="112"/>
        <v>0</v>
      </c>
      <c r="K99" s="236">
        <f t="shared" si="112"/>
        <v>0</v>
      </c>
      <c r="L99" s="236">
        <f t="shared" si="112"/>
        <v>0</v>
      </c>
      <c r="M99" s="236">
        <f t="shared" si="112"/>
        <v>0</v>
      </c>
      <c r="N99" s="236">
        <f t="shared" si="112"/>
        <v>49180</v>
      </c>
      <c r="O99" s="236">
        <f t="shared" si="112"/>
        <v>45800</v>
      </c>
      <c r="P99" s="236">
        <f t="shared" si="112"/>
        <v>3380</v>
      </c>
      <c r="Q99" s="236">
        <f t="shared" si="112"/>
        <v>0</v>
      </c>
      <c r="R99" s="236">
        <f t="shared" si="112"/>
        <v>0</v>
      </c>
      <c r="S99" s="236">
        <f t="shared" si="112"/>
        <v>0</v>
      </c>
      <c r="T99" s="236">
        <f t="shared" si="112"/>
        <v>0</v>
      </c>
      <c r="U99" s="236">
        <f t="shared" si="112"/>
        <v>0</v>
      </c>
      <c r="V99" s="236">
        <f t="shared" si="112"/>
        <v>0</v>
      </c>
      <c r="W99" s="236">
        <f t="shared" si="112"/>
        <v>0</v>
      </c>
      <c r="X99" s="236">
        <f>X100+X101+X102+X103</f>
        <v>0</v>
      </c>
      <c r="Y99" s="236">
        <f t="shared" ref="Y99:Z99" si="113">Y100+Y101+Y102+Y103</f>
        <v>0</v>
      </c>
      <c r="Z99" s="237">
        <f t="shared" si="113"/>
        <v>0</v>
      </c>
      <c r="AA99" s="238">
        <f t="shared" si="112"/>
        <v>49180</v>
      </c>
      <c r="AB99" s="239">
        <f t="shared" si="112"/>
        <v>49180</v>
      </c>
      <c r="AD99" s="233"/>
      <c r="AE99" s="55"/>
    </row>
    <row r="100" spans="1:31" hidden="1" x14ac:dyDescent="0.2">
      <c r="A100" s="240" t="s">
        <v>375</v>
      </c>
      <c r="B100" s="241" t="s">
        <v>376</v>
      </c>
      <c r="C100" s="242"/>
      <c r="D100" s="242"/>
      <c r="E100" s="242"/>
      <c r="F100" s="242"/>
      <c r="G100" s="243"/>
      <c r="H100" s="244">
        <f t="shared" ref="H100:H103" si="114">C100+D100+E100+F100+G100</f>
        <v>0</v>
      </c>
      <c r="I100" s="245"/>
      <c r="J100" s="242">
        <f t="shared" ref="J100:J103" si="115">K100+L100+M100</f>
        <v>0</v>
      </c>
      <c r="K100" s="242"/>
      <c r="L100" s="242"/>
      <c r="M100" s="242"/>
      <c r="N100" s="242">
        <f t="shared" ref="N100:N102" si="116">O100+P100+Q100+R100</f>
        <v>0</v>
      </c>
      <c r="O100" s="242"/>
      <c r="P100" s="242"/>
      <c r="Q100" s="242"/>
      <c r="R100" s="242"/>
      <c r="S100" s="242">
        <f>T100+U100+V100+W100+X100</f>
        <v>0</v>
      </c>
      <c r="T100" s="242"/>
      <c r="U100" s="242"/>
      <c r="V100" s="242"/>
      <c r="W100" s="242"/>
      <c r="X100" s="242"/>
      <c r="Y100" s="242"/>
      <c r="Z100" s="243"/>
      <c r="AA100" s="244">
        <f t="shared" ref="AA100:AA103" si="117">I100+J100+S100+N100+Y100+Z100</f>
        <v>0</v>
      </c>
      <c r="AB100" s="245">
        <f>H100+AA100</f>
        <v>0</v>
      </c>
      <c r="AD100" s="233"/>
      <c r="AE100" s="55"/>
    </row>
    <row r="101" spans="1:31" hidden="1" x14ac:dyDescent="0.2">
      <c r="A101" s="240" t="s">
        <v>377</v>
      </c>
      <c r="B101" s="241" t="s">
        <v>378</v>
      </c>
      <c r="C101" s="242"/>
      <c r="D101" s="242"/>
      <c r="E101" s="242"/>
      <c r="F101" s="242"/>
      <c r="G101" s="243"/>
      <c r="H101" s="244">
        <f t="shared" si="114"/>
        <v>0</v>
      </c>
      <c r="I101" s="245"/>
      <c r="J101" s="242">
        <f t="shared" si="115"/>
        <v>0</v>
      </c>
      <c r="K101" s="242"/>
      <c r="L101" s="242"/>
      <c r="M101" s="242"/>
      <c r="N101" s="242">
        <f t="shared" si="116"/>
        <v>0</v>
      </c>
      <c r="O101" s="242"/>
      <c r="P101" s="242"/>
      <c r="Q101" s="242"/>
      <c r="R101" s="242"/>
      <c r="S101" s="242">
        <f>T101+U101+V101+W101+X101</f>
        <v>0</v>
      </c>
      <c r="T101" s="242"/>
      <c r="U101" s="242"/>
      <c r="V101" s="242"/>
      <c r="W101" s="242"/>
      <c r="X101" s="242"/>
      <c r="Y101" s="242"/>
      <c r="Z101" s="243"/>
      <c r="AA101" s="244">
        <f t="shared" si="117"/>
        <v>0</v>
      </c>
      <c r="AB101" s="245">
        <f>H101+AA101</f>
        <v>0</v>
      </c>
      <c r="AD101" s="233"/>
      <c r="AE101" s="55"/>
    </row>
    <row r="102" spans="1:31" hidden="1" x14ac:dyDescent="0.2">
      <c r="A102" s="240" t="s">
        <v>379</v>
      </c>
      <c r="B102" s="241" t="s">
        <v>380</v>
      </c>
      <c r="C102" s="242"/>
      <c r="D102" s="242"/>
      <c r="E102" s="242"/>
      <c r="F102" s="242"/>
      <c r="G102" s="243"/>
      <c r="H102" s="244">
        <f t="shared" si="114"/>
        <v>0</v>
      </c>
      <c r="I102" s="245"/>
      <c r="J102" s="242">
        <f t="shared" si="115"/>
        <v>0</v>
      </c>
      <c r="K102" s="242"/>
      <c r="L102" s="242"/>
      <c r="M102" s="242"/>
      <c r="N102" s="242">
        <f t="shared" si="116"/>
        <v>0</v>
      </c>
      <c r="O102" s="242"/>
      <c r="P102" s="242"/>
      <c r="Q102" s="242"/>
      <c r="R102" s="242"/>
      <c r="S102" s="242">
        <f>T102+U102+V102+W102+X102</f>
        <v>0</v>
      </c>
      <c r="T102" s="242"/>
      <c r="U102" s="242"/>
      <c r="V102" s="242"/>
      <c r="W102" s="242"/>
      <c r="X102" s="242"/>
      <c r="Y102" s="242"/>
      <c r="Z102" s="243"/>
      <c r="AA102" s="244">
        <f t="shared" si="117"/>
        <v>0</v>
      </c>
      <c r="AB102" s="245">
        <f>H102+AA102</f>
        <v>0</v>
      </c>
      <c r="AD102" s="233"/>
      <c r="AE102" s="55"/>
    </row>
    <row r="103" spans="1:31" x14ac:dyDescent="0.2">
      <c r="A103" s="240" t="s">
        <v>142</v>
      </c>
      <c r="B103" s="241" t="s">
        <v>381</v>
      </c>
      <c r="C103" s="242"/>
      <c r="D103" s="242"/>
      <c r="E103" s="242"/>
      <c r="F103" s="242"/>
      <c r="G103" s="243"/>
      <c r="H103" s="244">
        <f t="shared" si="114"/>
        <v>0</v>
      </c>
      <c r="I103" s="245"/>
      <c r="J103" s="242">
        <f t="shared" si="115"/>
        <v>0</v>
      </c>
      <c r="K103" s="242"/>
      <c r="L103" s="242"/>
      <c r="M103" s="242"/>
      <c r="N103" s="242">
        <f>O103+P103+Q103+R103</f>
        <v>49180</v>
      </c>
      <c r="O103" s="242">
        <f>45800</f>
        <v>45800</v>
      </c>
      <c r="P103" s="242">
        <v>3380</v>
      </c>
      <c r="Q103" s="242"/>
      <c r="R103" s="242"/>
      <c r="S103" s="242">
        <f>T103+U103+V103+W103+X103</f>
        <v>0</v>
      </c>
      <c r="T103" s="242"/>
      <c r="U103" s="242"/>
      <c r="V103" s="242"/>
      <c r="W103" s="242"/>
      <c r="X103" s="242"/>
      <c r="Y103" s="242"/>
      <c r="Z103" s="243"/>
      <c r="AA103" s="244">
        <f t="shared" si="117"/>
        <v>49180</v>
      </c>
      <c r="AB103" s="245">
        <f>H103+AA103</f>
        <v>49180</v>
      </c>
      <c r="AD103" s="233"/>
      <c r="AE103" s="55"/>
    </row>
    <row r="104" spans="1:31" x14ac:dyDescent="0.2">
      <c r="A104" s="234">
        <v>2.0299999999999998</v>
      </c>
      <c r="B104" s="235" t="s">
        <v>382</v>
      </c>
      <c r="C104" s="236">
        <f>C105+C106+C107+C108+C109+C110+C111</f>
        <v>0</v>
      </c>
      <c r="D104" s="236">
        <f t="shared" ref="D104:AB104" si="118">D105+D106+D107+D108+D109+D110+D111</f>
        <v>0</v>
      </c>
      <c r="E104" s="236">
        <f t="shared" si="118"/>
        <v>0</v>
      </c>
      <c r="F104" s="236">
        <f t="shared" si="118"/>
        <v>0</v>
      </c>
      <c r="G104" s="237">
        <f t="shared" si="118"/>
        <v>0</v>
      </c>
      <c r="H104" s="238">
        <f t="shared" si="118"/>
        <v>0</v>
      </c>
      <c r="I104" s="239">
        <f t="shared" si="118"/>
        <v>0</v>
      </c>
      <c r="J104" s="236">
        <f t="shared" si="118"/>
        <v>1000</v>
      </c>
      <c r="K104" s="236">
        <f t="shared" si="118"/>
        <v>0</v>
      </c>
      <c r="L104" s="236">
        <f t="shared" si="118"/>
        <v>0</v>
      </c>
      <c r="M104" s="236">
        <f t="shared" si="118"/>
        <v>1000</v>
      </c>
      <c r="N104" s="236">
        <f t="shared" si="118"/>
        <v>0</v>
      </c>
      <c r="O104" s="236">
        <f t="shared" si="118"/>
        <v>0</v>
      </c>
      <c r="P104" s="236">
        <f t="shared" si="118"/>
        <v>0</v>
      </c>
      <c r="Q104" s="236">
        <f t="shared" si="118"/>
        <v>0</v>
      </c>
      <c r="R104" s="236">
        <f t="shared" si="118"/>
        <v>0</v>
      </c>
      <c r="S104" s="236">
        <f t="shared" si="118"/>
        <v>0</v>
      </c>
      <c r="T104" s="236">
        <f t="shared" si="118"/>
        <v>0</v>
      </c>
      <c r="U104" s="236">
        <f t="shared" si="118"/>
        <v>0</v>
      </c>
      <c r="V104" s="236">
        <f t="shared" si="118"/>
        <v>0</v>
      </c>
      <c r="W104" s="236">
        <f t="shared" si="118"/>
        <v>0</v>
      </c>
      <c r="X104" s="236">
        <f>X105+X106+X107+X108+X109+X110+X111</f>
        <v>0</v>
      </c>
      <c r="Y104" s="236">
        <f t="shared" ref="Y104:Z104" si="119">Y105+Y106+Y107+Y108+Y109+Y110+Y111</f>
        <v>0</v>
      </c>
      <c r="Z104" s="237">
        <f t="shared" si="119"/>
        <v>0</v>
      </c>
      <c r="AA104" s="238">
        <f t="shared" si="118"/>
        <v>1000</v>
      </c>
      <c r="AB104" s="239">
        <f t="shared" si="118"/>
        <v>1000</v>
      </c>
      <c r="AD104" s="233"/>
      <c r="AE104" s="55"/>
    </row>
    <row r="105" spans="1:31" x14ac:dyDescent="0.2">
      <c r="A105" s="240" t="s">
        <v>383</v>
      </c>
      <c r="B105" s="241" t="s">
        <v>384</v>
      </c>
      <c r="C105" s="242"/>
      <c r="D105" s="242"/>
      <c r="E105" s="242"/>
      <c r="F105" s="242"/>
      <c r="G105" s="243"/>
      <c r="H105" s="244">
        <f t="shared" ref="H105:H111" si="120">C105+D105+E105+F105+G105</f>
        <v>0</v>
      </c>
      <c r="I105" s="245"/>
      <c r="J105" s="242">
        <f t="shared" ref="J105:J111" si="121">K105+L105+M105</f>
        <v>1000</v>
      </c>
      <c r="K105" s="242"/>
      <c r="L105" s="242"/>
      <c r="M105" s="242">
        <v>1000</v>
      </c>
      <c r="N105" s="242">
        <f t="shared" ref="N105:N111" si="122">O105+P105+Q105+R105</f>
        <v>0</v>
      </c>
      <c r="O105" s="242"/>
      <c r="P105" s="242"/>
      <c r="Q105" s="242"/>
      <c r="R105" s="242"/>
      <c r="S105" s="242">
        <f t="shared" ref="S105:S111" si="123">T105+U105+V105+W105+X105</f>
        <v>0</v>
      </c>
      <c r="T105" s="242"/>
      <c r="U105" s="242"/>
      <c r="V105" s="242"/>
      <c r="W105" s="242"/>
      <c r="X105" s="242"/>
      <c r="Y105" s="242"/>
      <c r="Z105" s="243"/>
      <c r="AA105" s="244">
        <f t="shared" ref="AA105:AA111" si="124">I105+J105+S105+N105+Y105+Z105</f>
        <v>1000</v>
      </c>
      <c r="AB105" s="245">
        <f t="shared" ref="AB105:AB111" si="125">H105+AA105</f>
        <v>1000</v>
      </c>
      <c r="AD105" s="233"/>
      <c r="AE105" s="55"/>
    </row>
    <row r="106" spans="1:31" hidden="1" x14ac:dyDescent="0.2">
      <c r="A106" s="240" t="s">
        <v>385</v>
      </c>
      <c r="B106" s="241" t="s">
        <v>386</v>
      </c>
      <c r="C106" s="242"/>
      <c r="D106" s="242"/>
      <c r="E106" s="242"/>
      <c r="F106" s="242"/>
      <c r="G106" s="243"/>
      <c r="H106" s="244">
        <f t="shared" si="120"/>
        <v>0</v>
      </c>
      <c r="I106" s="245"/>
      <c r="J106" s="242">
        <f t="shared" si="121"/>
        <v>0</v>
      </c>
      <c r="K106" s="242"/>
      <c r="L106" s="242"/>
      <c r="M106" s="242"/>
      <c r="N106" s="242">
        <f t="shared" si="122"/>
        <v>0</v>
      </c>
      <c r="O106" s="242"/>
      <c r="P106" s="242"/>
      <c r="Q106" s="242"/>
      <c r="R106" s="242"/>
      <c r="S106" s="242">
        <f t="shared" si="123"/>
        <v>0</v>
      </c>
      <c r="T106" s="242"/>
      <c r="U106" s="242"/>
      <c r="V106" s="242"/>
      <c r="W106" s="242"/>
      <c r="X106" s="242"/>
      <c r="Y106" s="242"/>
      <c r="Z106" s="243"/>
      <c r="AA106" s="244">
        <f t="shared" si="124"/>
        <v>0</v>
      </c>
      <c r="AB106" s="245">
        <f t="shared" si="125"/>
        <v>0</v>
      </c>
      <c r="AD106" s="233"/>
      <c r="AE106" s="55"/>
    </row>
    <row r="107" spans="1:31" hidden="1" x14ac:dyDescent="0.2">
      <c r="A107" s="240" t="s">
        <v>387</v>
      </c>
      <c r="B107" s="241" t="s">
        <v>388</v>
      </c>
      <c r="C107" s="242"/>
      <c r="D107" s="242"/>
      <c r="E107" s="242"/>
      <c r="F107" s="242"/>
      <c r="G107" s="243"/>
      <c r="H107" s="244">
        <f t="shared" si="120"/>
        <v>0</v>
      </c>
      <c r="I107" s="245"/>
      <c r="J107" s="242">
        <f t="shared" si="121"/>
        <v>0</v>
      </c>
      <c r="K107" s="242"/>
      <c r="L107" s="242"/>
      <c r="M107" s="242"/>
      <c r="N107" s="242">
        <f t="shared" si="122"/>
        <v>0</v>
      </c>
      <c r="O107" s="242"/>
      <c r="P107" s="242"/>
      <c r="Q107" s="242"/>
      <c r="R107" s="242"/>
      <c r="S107" s="242">
        <f t="shared" si="123"/>
        <v>0</v>
      </c>
      <c r="T107" s="242"/>
      <c r="U107" s="242"/>
      <c r="V107" s="242"/>
      <c r="W107" s="242"/>
      <c r="X107" s="242"/>
      <c r="Y107" s="242"/>
      <c r="Z107" s="243"/>
      <c r="AA107" s="244">
        <f t="shared" si="124"/>
        <v>0</v>
      </c>
      <c r="AB107" s="245">
        <f t="shared" si="125"/>
        <v>0</v>
      </c>
      <c r="AD107" s="233"/>
      <c r="AE107" s="55"/>
    </row>
    <row r="108" spans="1:31" hidden="1" x14ac:dyDescent="0.2">
      <c r="A108" s="240" t="s">
        <v>389</v>
      </c>
      <c r="B108" s="241" t="s">
        <v>390</v>
      </c>
      <c r="C108" s="242"/>
      <c r="D108" s="242"/>
      <c r="E108" s="242"/>
      <c r="F108" s="242"/>
      <c r="G108" s="243"/>
      <c r="H108" s="244">
        <f t="shared" si="120"/>
        <v>0</v>
      </c>
      <c r="I108" s="245"/>
      <c r="J108" s="242">
        <f t="shared" si="121"/>
        <v>0</v>
      </c>
      <c r="K108" s="242"/>
      <c r="L108" s="242"/>
      <c r="M108" s="242"/>
      <c r="N108" s="242">
        <f t="shared" si="122"/>
        <v>0</v>
      </c>
      <c r="O108" s="242"/>
      <c r="P108" s="242"/>
      <c r="Q108" s="242"/>
      <c r="R108" s="242"/>
      <c r="S108" s="242">
        <f t="shared" si="123"/>
        <v>0</v>
      </c>
      <c r="T108" s="242"/>
      <c r="U108" s="242"/>
      <c r="V108" s="242"/>
      <c r="W108" s="242"/>
      <c r="X108" s="242"/>
      <c r="Y108" s="242"/>
      <c r="Z108" s="243"/>
      <c r="AA108" s="244">
        <f t="shared" si="124"/>
        <v>0</v>
      </c>
      <c r="AB108" s="245">
        <f t="shared" si="125"/>
        <v>0</v>
      </c>
      <c r="AD108" s="233"/>
      <c r="AE108" s="55"/>
    </row>
    <row r="109" spans="1:31" hidden="1" x14ac:dyDescent="0.2">
      <c r="A109" s="240" t="s">
        <v>391</v>
      </c>
      <c r="B109" s="241" t="s">
        <v>392</v>
      </c>
      <c r="C109" s="242"/>
      <c r="D109" s="242"/>
      <c r="E109" s="242"/>
      <c r="F109" s="242"/>
      <c r="G109" s="243"/>
      <c r="H109" s="244">
        <f t="shared" si="120"/>
        <v>0</v>
      </c>
      <c r="I109" s="245"/>
      <c r="J109" s="242">
        <f t="shared" si="121"/>
        <v>0</v>
      </c>
      <c r="K109" s="242"/>
      <c r="L109" s="242"/>
      <c r="M109" s="242"/>
      <c r="N109" s="242">
        <f t="shared" si="122"/>
        <v>0</v>
      </c>
      <c r="O109" s="242"/>
      <c r="P109" s="242"/>
      <c r="Q109" s="242"/>
      <c r="R109" s="242"/>
      <c r="S109" s="242">
        <f t="shared" si="123"/>
        <v>0</v>
      </c>
      <c r="T109" s="242"/>
      <c r="U109" s="242"/>
      <c r="V109" s="242"/>
      <c r="W109" s="242"/>
      <c r="X109" s="242"/>
      <c r="Y109" s="242"/>
      <c r="Z109" s="243"/>
      <c r="AA109" s="244">
        <f t="shared" si="124"/>
        <v>0</v>
      </c>
      <c r="AB109" s="245">
        <f t="shared" si="125"/>
        <v>0</v>
      </c>
      <c r="AD109" s="233"/>
      <c r="AE109" s="55"/>
    </row>
    <row r="110" spans="1:31" hidden="1" x14ac:dyDescent="0.2">
      <c r="A110" s="240" t="s">
        <v>393</v>
      </c>
      <c r="B110" s="241" t="s">
        <v>394</v>
      </c>
      <c r="C110" s="242"/>
      <c r="D110" s="242"/>
      <c r="E110" s="242"/>
      <c r="F110" s="242"/>
      <c r="G110" s="243"/>
      <c r="H110" s="244">
        <f t="shared" si="120"/>
        <v>0</v>
      </c>
      <c r="I110" s="245"/>
      <c r="J110" s="242">
        <f t="shared" si="121"/>
        <v>0</v>
      </c>
      <c r="K110" s="242"/>
      <c r="L110" s="242"/>
      <c r="M110" s="242"/>
      <c r="N110" s="242">
        <f t="shared" si="122"/>
        <v>0</v>
      </c>
      <c r="O110" s="242"/>
      <c r="P110" s="242"/>
      <c r="Q110" s="242"/>
      <c r="R110" s="242"/>
      <c r="S110" s="242">
        <f t="shared" si="123"/>
        <v>0</v>
      </c>
      <c r="T110" s="242"/>
      <c r="U110" s="242"/>
      <c r="V110" s="242"/>
      <c r="W110" s="242"/>
      <c r="X110" s="242"/>
      <c r="Y110" s="242"/>
      <c r="Z110" s="243"/>
      <c r="AA110" s="244">
        <f t="shared" si="124"/>
        <v>0</v>
      </c>
      <c r="AB110" s="245">
        <f t="shared" si="125"/>
        <v>0</v>
      </c>
      <c r="AD110" s="233"/>
      <c r="AE110" s="55"/>
    </row>
    <row r="111" spans="1:31" hidden="1" x14ac:dyDescent="0.2">
      <c r="A111" s="240" t="s">
        <v>395</v>
      </c>
      <c r="B111" s="241" t="s">
        <v>396</v>
      </c>
      <c r="C111" s="242"/>
      <c r="D111" s="242"/>
      <c r="E111" s="242"/>
      <c r="F111" s="242"/>
      <c r="G111" s="243"/>
      <c r="H111" s="244">
        <f t="shared" si="120"/>
        <v>0</v>
      </c>
      <c r="I111" s="245"/>
      <c r="J111" s="242">
        <f t="shared" si="121"/>
        <v>0</v>
      </c>
      <c r="K111" s="242"/>
      <c r="L111" s="242"/>
      <c r="M111" s="242"/>
      <c r="N111" s="242">
        <f t="shared" si="122"/>
        <v>0</v>
      </c>
      <c r="O111" s="242"/>
      <c r="P111" s="242"/>
      <c r="Q111" s="242"/>
      <c r="R111" s="242"/>
      <c r="S111" s="242">
        <f t="shared" si="123"/>
        <v>0</v>
      </c>
      <c r="T111" s="242"/>
      <c r="U111" s="242"/>
      <c r="V111" s="242"/>
      <c r="W111" s="242"/>
      <c r="X111" s="242"/>
      <c r="Y111" s="242"/>
      <c r="Z111" s="243"/>
      <c r="AA111" s="244">
        <f t="shared" si="124"/>
        <v>0</v>
      </c>
      <c r="AB111" s="245">
        <f t="shared" si="125"/>
        <v>0</v>
      </c>
      <c r="AD111" s="233"/>
      <c r="AE111" s="55"/>
    </row>
    <row r="112" spans="1:31" x14ac:dyDescent="0.2">
      <c r="A112" s="234" t="s">
        <v>144</v>
      </c>
      <c r="B112" s="235" t="s">
        <v>397</v>
      </c>
      <c r="C112" s="236">
        <f>C113+C114</f>
        <v>9200</v>
      </c>
      <c r="D112" s="236">
        <f t="shared" ref="D112:AB112" si="126">D113+D114</f>
        <v>0</v>
      </c>
      <c r="E112" s="236">
        <f t="shared" si="126"/>
        <v>0</v>
      </c>
      <c r="F112" s="236">
        <f t="shared" si="126"/>
        <v>0</v>
      </c>
      <c r="G112" s="237">
        <f t="shared" si="126"/>
        <v>0</v>
      </c>
      <c r="H112" s="238">
        <f t="shared" si="126"/>
        <v>9200</v>
      </c>
      <c r="I112" s="239">
        <f t="shared" si="126"/>
        <v>0</v>
      </c>
      <c r="J112" s="236">
        <f t="shared" si="126"/>
        <v>12400</v>
      </c>
      <c r="K112" s="236">
        <f t="shared" si="126"/>
        <v>1900</v>
      </c>
      <c r="L112" s="236">
        <f t="shared" si="126"/>
        <v>2000</v>
      </c>
      <c r="M112" s="236">
        <f t="shared" si="126"/>
        <v>1500</v>
      </c>
      <c r="N112" s="236">
        <f t="shared" si="126"/>
        <v>7900</v>
      </c>
      <c r="O112" s="236">
        <f t="shared" si="126"/>
        <v>2300</v>
      </c>
      <c r="P112" s="236">
        <f t="shared" si="126"/>
        <v>4300</v>
      </c>
      <c r="Q112" s="236">
        <f t="shared" si="126"/>
        <v>500</v>
      </c>
      <c r="R112" s="236">
        <f t="shared" si="126"/>
        <v>800</v>
      </c>
      <c r="S112" s="236">
        <f t="shared" si="126"/>
        <v>1500</v>
      </c>
      <c r="T112" s="236">
        <f t="shared" si="126"/>
        <v>0</v>
      </c>
      <c r="U112" s="236">
        <f t="shared" si="126"/>
        <v>0</v>
      </c>
      <c r="V112" s="236">
        <f t="shared" si="126"/>
        <v>0</v>
      </c>
      <c r="W112" s="236">
        <f t="shared" si="126"/>
        <v>0</v>
      </c>
      <c r="X112" s="236">
        <f>X113+X114</f>
        <v>0</v>
      </c>
      <c r="Y112" s="236">
        <f t="shared" ref="Y112:Z112" si="127">Y113+Y114</f>
        <v>0</v>
      </c>
      <c r="Z112" s="237">
        <f t="shared" si="127"/>
        <v>0</v>
      </c>
      <c r="AA112" s="238">
        <f t="shared" si="126"/>
        <v>21800</v>
      </c>
      <c r="AB112" s="239">
        <f t="shared" si="126"/>
        <v>31000</v>
      </c>
      <c r="AD112" s="233"/>
      <c r="AE112" s="55"/>
    </row>
    <row r="113" spans="1:31" x14ac:dyDescent="0.2">
      <c r="A113" s="240" t="s">
        <v>398</v>
      </c>
      <c r="B113" s="241" t="s">
        <v>399</v>
      </c>
      <c r="C113" s="242">
        <v>500</v>
      </c>
      <c r="D113" s="242"/>
      <c r="E113" s="242"/>
      <c r="F113" s="242"/>
      <c r="G113" s="243"/>
      <c r="H113" s="244">
        <f t="shared" ref="H113:H114" si="128">C113+D113+E113+F113+G113</f>
        <v>500</v>
      </c>
      <c r="I113" s="245"/>
      <c r="J113" s="242">
        <f t="shared" ref="J113" si="129">K113+L113+M113</f>
        <v>3900</v>
      </c>
      <c r="K113" s="242">
        <v>1900</v>
      </c>
      <c r="L113" s="242">
        <v>2000</v>
      </c>
      <c r="M113" s="242"/>
      <c r="N113" s="242">
        <f t="shared" ref="N113" si="130">O113+P113+Q113+R113</f>
        <v>3100</v>
      </c>
      <c r="O113" s="242">
        <v>1200</v>
      </c>
      <c r="P113" s="242">
        <v>800</v>
      </c>
      <c r="Q113" s="242">
        <v>500</v>
      </c>
      <c r="R113" s="242">
        <v>600</v>
      </c>
      <c r="S113" s="242">
        <f>T113+U113+V113+W113+X113+(1500)</f>
        <v>1500</v>
      </c>
      <c r="T113" s="242"/>
      <c r="U113" s="242"/>
      <c r="V113" s="242"/>
      <c r="W113" s="242"/>
      <c r="X113" s="242"/>
      <c r="Y113" s="242"/>
      <c r="Z113" s="243"/>
      <c r="AA113" s="244">
        <f t="shared" ref="AA113:AA114" si="131">I113+J113+S113+N113+Y113+Z113</f>
        <v>8500</v>
      </c>
      <c r="AB113" s="245">
        <f>H113+AA113</f>
        <v>9000</v>
      </c>
      <c r="AD113" s="233"/>
      <c r="AE113" s="55"/>
    </row>
    <row r="114" spans="1:31" x14ac:dyDescent="0.2">
      <c r="A114" s="240" t="s">
        <v>148</v>
      </c>
      <c r="B114" s="241" t="s">
        <v>400</v>
      </c>
      <c r="C114" s="242">
        <v>8700</v>
      </c>
      <c r="D114" s="242"/>
      <c r="E114" s="242"/>
      <c r="F114" s="242"/>
      <c r="G114" s="243"/>
      <c r="H114" s="244">
        <f t="shared" si="128"/>
        <v>8700</v>
      </c>
      <c r="I114" s="245"/>
      <c r="J114" s="242">
        <f>K114+L114+M114+(7000)</f>
        <v>8500</v>
      </c>
      <c r="K114" s="242"/>
      <c r="L114" s="242"/>
      <c r="M114" s="242">
        <v>1500</v>
      </c>
      <c r="N114" s="242">
        <f>O114+P114+Q114+R114</f>
        <v>4800</v>
      </c>
      <c r="O114" s="242">
        <v>1100</v>
      </c>
      <c r="P114" s="242">
        <v>3500</v>
      </c>
      <c r="Q114" s="242"/>
      <c r="R114" s="242">
        <v>200</v>
      </c>
      <c r="S114" s="242">
        <f>T114+U114+V114+W114+X114</f>
        <v>0</v>
      </c>
      <c r="T114" s="242"/>
      <c r="U114" s="242"/>
      <c r="V114" s="242"/>
      <c r="W114" s="242"/>
      <c r="X114" s="242"/>
      <c r="Y114" s="242"/>
      <c r="Z114" s="243"/>
      <c r="AA114" s="244">
        <f t="shared" si="131"/>
        <v>13300</v>
      </c>
      <c r="AB114" s="245">
        <f>H114+AA114</f>
        <v>22000</v>
      </c>
      <c r="AD114" s="233"/>
      <c r="AE114" s="55"/>
    </row>
    <row r="115" spans="1:31" hidden="1" x14ac:dyDescent="0.2">
      <c r="A115" s="234">
        <v>2.0499999999999998</v>
      </c>
      <c r="B115" s="235" t="s">
        <v>401</v>
      </c>
      <c r="C115" s="236">
        <f>C116+C117</f>
        <v>0</v>
      </c>
      <c r="D115" s="236">
        <f t="shared" ref="D115:AB115" si="132">D116+D117</f>
        <v>0</v>
      </c>
      <c r="E115" s="236">
        <f t="shared" si="132"/>
        <v>0</v>
      </c>
      <c r="F115" s="236">
        <f t="shared" si="132"/>
        <v>0</v>
      </c>
      <c r="G115" s="237">
        <f t="shared" si="132"/>
        <v>0</v>
      </c>
      <c r="H115" s="238">
        <f t="shared" si="132"/>
        <v>0</v>
      </c>
      <c r="I115" s="239">
        <f t="shared" si="132"/>
        <v>0</v>
      </c>
      <c r="J115" s="236">
        <f t="shared" si="132"/>
        <v>0</v>
      </c>
      <c r="K115" s="236">
        <f t="shared" si="132"/>
        <v>0</v>
      </c>
      <c r="L115" s="236">
        <f t="shared" si="132"/>
        <v>0</v>
      </c>
      <c r="M115" s="236">
        <f t="shared" si="132"/>
        <v>0</v>
      </c>
      <c r="N115" s="236">
        <f t="shared" si="132"/>
        <v>0</v>
      </c>
      <c r="O115" s="236">
        <f t="shared" si="132"/>
        <v>0</v>
      </c>
      <c r="P115" s="236">
        <f t="shared" si="132"/>
        <v>0</v>
      </c>
      <c r="Q115" s="236">
        <f t="shared" si="132"/>
        <v>0</v>
      </c>
      <c r="R115" s="236">
        <f t="shared" si="132"/>
        <v>0</v>
      </c>
      <c r="S115" s="236">
        <f t="shared" si="132"/>
        <v>0</v>
      </c>
      <c r="T115" s="236">
        <f t="shared" si="132"/>
        <v>0</v>
      </c>
      <c r="U115" s="236">
        <f t="shared" si="132"/>
        <v>0</v>
      </c>
      <c r="V115" s="236">
        <f t="shared" si="132"/>
        <v>0</v>
      </c>
      <c r="W115" s="236">
        <f t="shared" si="132"/>
        <v>0</v>
      </c>
      <c r="X115" s="236">
        <f>X116+X117</f>
        <v>0</v>
      </c>
      <c r="Y115" s="236">
        <f t="shared" ref="Y115:Z115" si="133">Y116+Y117</f>
        <v>0</v>
      </c>
      <c r="Z115" s="237">
        <f t="shared" si="133"/>
        <v>0</v>
      </c>
      <c r="AA115" s="238">
        <f t="shared" si="132"/>
        <v>0</v>
      </c>
      <c r="AB115" s="239">
        <f t="shared" si="132"/>
        <v>0</v>
      </c>
      <c r="AD115" s="233"/>
      <c r="AE115" s="55"/>
    </row>
    <row r="116" spans="1:31" hidden="1" x14ac:dyDescent="0.2">
      <c r="A116" s="240" t="s">
        <v>151</v>
      </c>
      <c r="B116" s="241" t="s">
        <v>402</v>
      </c>
      <c r="C116" s="242"/>
      <c r="D116" s="242"/>
      <c r="E116" s="242"/>
      <c r="F116" s="242"/>
      <c r="G116" s="243"/>
      <c r="H116" s="244">
        <f t="shared" ref="H116:H117" si="134">C116+D116+E116+F116+G116</f>
        <v>0</v>
      </c>
      <c r="I116" s="245"/>
      <c r="J116" s="242">
        <f t="shared" ref="J116:J117" si="135">K116+L116+M116</f>
        <v>0</v>
      </c>
      <c r="K116" s="242"/>
      <c r="L116" s="242"/>
      <c r="M116" s="242"/>
      <c r="N116" s="242">
        <f t="shared" ref="N116:N117" si="136">O116+P116+Q116+R116</f>
        <v>0</v>
      </c>
      <c r="O116" s="242"/>
      <c r="P116" s="242"/>
      <c r="Q116" s="242"/>
      <c r="R116" s="242"/>
      <c r="S116" s="242">
        <f>T116+U116+V116+W116+X116</f>
        <v>0</v>
      </c>
      <c r="T116" s="242"/>
      <c r="U116" s="242"/>
      <c r="V116" s="242"/>
      <c r="W116" s="242"/>
      <c r="X116" s="242"/>
      <c r="Y116" s="242"/>
      <c r="Z116" s="243"/>
      <c r="AA116" s="244">
        <f t="shared" ref="AA116:AA117" si="137">I116+J116+S116+N116+Y116+Z116</f>
        <v>0</v>
      </c>
      <c r="AB116" s="245">
        <f>H116+AA116</f>
        <v>0</v>
      </c>
      <c r="AD116" s="233"/>
      <c r="AE116" s="55"/>
    </row>
    <row r="117" spans="1:31" hidden="1" x14ac:dyDescent="0.2">
      <c r="A117" s="240" t="s">
        <v>403</v>
      </c>
      <c r="B117" s="241" t="s">
        <v>404</v>
      </c>
      <c r="C117" s="242"/>
      <c r="D117" s="242"/>
      <c r="E117" s="242"/>
      <c r="F117" s="242"/>
      <c r="G117" s="243"/>
      <c r="H117" s="244">
        <f t="shared" si="134"/>
        <v>0</v>
      </c>
      <c r="I117" s="245"/>
      <c r="J117" s="242">
        <f t="shared" si="135"/>
        <v>0</v>
      </c>
      <c r="K117" s="242"/>
      <c r="L117" s="242"/>
      <c r="M117" s="242"/>
      <c r="N117" s="242">
        <f t="shared" si="136"/>
        <v>0</v>
      </c>
      <c r="O117" s="242"/>
      <c r="P117" s="242"/>
      <c r="Q117" s="242"/>
      <c r="R117" s="242"/>
      <c r="S117" s="242">
        <f>T117+U117+V117+W117+X117</f>
        <v>0</v>
      </c>
      <c r="T117" s="242"/>
      <c r="U117" s="242"/>
      <c r="V117" s="242"/>
      <c r="W117" s="242"/>
      <c r="X117" s="242"/>
      <c r="Y117" s="242"/>
      <c r="Z117" s="243"/>
      <c r="AA117" s="244">
        <f t="shared" si="137"/>
        <v>0</v>
      </c>
      <c r="AB117" s="245">
        <f>H117+AA117</f>
        <v>0</v>
      </c>
      <c r="AD117" s="233"/>
      <c r="AE117" s="55"/>
    </row>
    <row r="118" spans="1:31" x14ac:dyDescent="0.2">
      <c r="A118" s="234">
        <v>2.99</v>
      </c>
      <c r="B118" s="235" t="s">
        <v>405</v>
      </c>
      <c r="C118" s="236">
        <f>C119+C120+C121+C122+C123+C124+C125+C126</f>
        <v>10000</v>
      </c>
      <c r="D118" s="236">
        <f t="shared" ref="D118:H118" si="138">D119+D120+D121+D122+D123+D124+D125+D126</f>
        <v>0</v>
      </c>
      <c r="E118" s="236">
        <f t="shared" si="138"/>
        <v>0</v>
      </c>
      <c r="F118" s="236">
        <f t="shared" si="138"/>
        <v>0</v>
      </c>
      <c r="G118" s="237">
        <f t="shared" si="138"/>
        <v>0</v>
      </c>
      <c r="H118" s="238">
        <f t="shared" si="138"/>
        <v>10000</v>
      </c>
      <c r="I118" s="239">
        <f>I119+I120+I121+I122+I123+I124+I125+I126</f>
        <v>0</v>
      </c>
      <c r="J118" s="236">
        <f>J119+J120+J121+J122+J123+J124+J125+J126</f>
        <v>6500</v>
      </c>
      <c r="K118" s="236">
        <f t="shared" ref="K118:AB118" si="139">K119+K120+K121+K122+K123+K124+K125+K126</f>
        <v>2500</v>
      </c>
      <c r="L118" s="236">
        <f t="shared" si="139"/>
        <v>3000</v>
      </c>
      <c r="M118" s="236">
        <f t="shared" si="139"/>
        <v>1000</v>
      </c>
      <c r="N118" s="236">
        <f t="shared" si="139"/>
        <v>4500</v>
      </c>
      <c r="O118" s="236">
        <f t="shared" si="139"/>
        <v>2600</v>
      </c>
      <c r="P118" s="236">
        <f t="shared" si="139"/>
        <v>900</v>
      </c>
      <c r="Q118" s="236">
        <f t="shared" si="139"/>
        <v>500</v>
      </c>
      <c r="R118" s="236">
        <f t="shared" si="139"/>
        <v>500</v>
      </c>
      <c r="S118" s="236">
        <f t="shared" si="139"/>
        <v>1000</v>
      </c>
      <c r="T118" s="236">
        <f t="shared" si="139"/>
        <v>0</v>
      </c>
      <c r="U118" s="236">
        <f t="shared" si="139"/>
        <v>0</v>
      </c>
      <c r="V118" s="236">
        <f t="shared" si="139"/>
        <v>0</v>
      </c>
      <c r="W118" s="236">
        <f t="shared" si="139"/>
        <v>0</v>
      </c>
      <c r="X118" s="236">
        <f>X119+X120+X121+X122+X123+X124+X125+X126</f>
        <v>0</v>
      </c>
      <c r="Y118" s="236">
        <f t="shared" ref="Y118:Z118" si="140">Y119+Y120+Y121+Y122+Y123+Y124+Y125+Y126</f>
        <v>0</v>
      </c>
      <c r="Z118" s="237">
        <f t="shared" si="140"/>
        <v>0</v>
      </c>
      <c r="AA118" s="238">
        <f t="shared" si="139"/>
        <v>12000</v>
      </c>
      <c r="AB118" s="239">
        <f t="shared" si="139"/>
        <v>22000</v>
      </c>
      <c r="AD118" s="233"/>
      <c r="AE118" s="55"/>
    </row>
    <row r="119" spans="1:31" x14ac:dyDescent="0.2">
      <c r="A119" s="240" t="s">
        <v>406</v>
      </c>
      <c r="B119" s="241" t="s">
        <v>407</v>
      </c>
      <c r="C119" s="242">
        <v>1700</v>
      </c>
      <c r="D119" s="242"/>
      <c r="E119" s="242"/>
      <c r="F119" s="242"/>
      <c r="G119" s="243"/>
      <c r="H119" s="244">
        <f t="shared" ref="H119:H126" si="141">C119+D119+E119+F119+G119</f>
        <v>1700</v>
      </c>
      <c r="I119" s="245"/>
      <c r="J119" s="242">
        <f t="shared" ref="J119:J126" si="142">K119+L119+M119</f>
        <v>0</v>
      </c>
      <c r="K119" s="242"/>
      <c r="L119" s="242"/>
      <c r="M119" s="242"/>
      <c r="N119" s="242">
        <f t="shared" ref="N119:N126" si="143">O119+P119+Q119+R119</f>
        <v>0</v>
      </c>
      <c r="O119" s="242"/>
      <c r="P119" s="242"/>
      <c r="Q119" s="242"/>
      <c r="R119" s="242"/>
      <c r="S119" s="242">
        <f t="shared" ref="S119:S126" si="144">T119+U119+V119+W119+X119</f>
        <v>0</v>
      </c>
      <c r="T119" s="242"/>
      <c r="U119" s="242"/>
      <c r="V119" s="242"/>
      <c r="W119" s="242"/>
      <c r="X119" s="242"/>
      <c r="Y119" s="242"/>
      <c r="Z119" s="243"/>
      <c r="AA119" s="244">
        <f t="shared" ref="AA119:AA126" si="145">I119+J119+S119+N119+Y119+Z119</f>
        <v>0</v>
      </c>
      <c r="AB119" s="245">
        <f t="shared" ref="AB119:AB126" si="146">H119+AA119</f>
        <v>1700</v>
      </c>
      <c r="AD119" s="233"/>
      <c r="AE119" s="55"/>
    </row>
    <row r="120" spans="1:31" x14ac:dyDescent="0.2">
      <c r="A120" s="240" t="s">
        <v>154</v>
      </c>
      <c r="B120" s="241" t="s">
        <v>408</v>
      </c>
      <c r="C120" s="242"/>
      <c r="D120" s="242"/>
      <c r="E120" s="242"/>
      <c r="F120" s="242"/>
      <c r="G120" s="243"/>
      <c r="H120" s="244">
        <f t="shared" si="141"/>
        <v>0</v>
      </c>
      <c r="I120" s="245"/>
      <c r="J120" s="242">
        <f>K120+L120+M120</f>
        <v>5000</v>
      </c>
      <c r="K120" s="242">
        <v>2000</v>
      </c>
      <c r="L120" s="242">
        <v>3000</v>
      </c>
      <c r="M120" s="242"/>
      <c r="N120" s="242">
        <f t="shared" si="143"/>
        <v>4000</v>
      </c>
      <c r="O120" s="242">
        <v>2100</v>
      </c>
      <c r="P120" s="242">
        <v>900</v>
      </c>
      <c r="Q120" s="242">
        <v>500</v>
      </c>
      <c r="R120" s="242">
        <v>500</v>
      </c>
      <c r="S120" s="242">
        <f>T120+U120+V120+W120+X120+(1000)</f>
        <v>1000</v>
      </c>
      <c r="T120" s="242"/>
      <c r="U120" s="242"/>
      <c r="V120" s="242"/>
      <c r="W120" s="242"/>
      <c r="X120" s="242"/>
      <c r="Y120" s="242"/>
      <c r="Z120" s="243"/>
      <c r="AA120" s="244">
        <f t="shared" si="145"/>
        <v>10000</v>
      </c>
      <c r="AB120" s="245">
        <f t="shared" si="146"/>
        <v>10000</v>
      </c>
      <c r="AD120" s="233"/>
      <c r="AE120" s="55"/>
    </row>
    <row r="121" spans="1:31" x14ac:dyDescent="0.2">
      <c r="A121" s="240" t="s">
        <v>409</v>
      </c>
      <c r="B121" s="241" t="s">
        <v>410</v>
      </c>
      <c r="C121" s="242">
        <v>3500</v>
      </c>
      <c r="D121" s="242"/>
      <c r="E121" s="242"/>
      <c r="F121" s="242"/>
      <c r="G121" s="243"/>
      <c r="H121" s="244">
        <f t="shared" si="141"/>
        <v>3500</v>
      </c>
      <c r="I121" s="245"/>
      <c r="J121" s="242">
        <f t="shared" si="142"/>
        <v>500</v>
      </c>
      <c r="K121" s="242">
        <v>500</v>
      </c>
      <c r="L121" s="242"/>
      <c r="M121" s="242"/>
      <c r="N121" s="242">
        <f t="shared" si="143"/>
        <v>500</v>
      </c>
      <c r="O121" s="242">
        <v>500</v>
      </c>
      <c r="P121" s="242"/>
      <c r="Q121" s="242"/>
      <c r="R121" s="242"/>
      <c r="S121" s="242">
        <f t="shared" si="144"/>
        <v>0</v>
      </c>
      <c r="T121" s="242"/>
      <c r="U121" s="242"/>
      <c r="V121" s="242"/>
      <c r="W121" s="242"/>
      <c r="X121" s="242"/>
      <c r="Y121" s="242"/>
      <c r="Z121" s="243"/>
      <c r="AA121" s="244">
        <f t="shared" si="145"/>
        <v>1000</v>
      </c>
      <c r="AB121" s="245">
        <f t="shared" si="146"/>
        <v>4500</v>
      </c>
      <c r="AD121" s="233"/>
      <c r="AE121" s="55"/>
    </row>
    <row r="122" spans="1:31" x14ac:dyDescent="0.2">
      <c r="A122" s="240" t="s">
        <v>411</v>
      </c>
      <c r="B122" s="241" t="s">
        <v>412</v>
      </c>
      <c r="C122" s="258"/>
      <c r="D122" s="242"/>
      <c r="E122" s="258"/>
      <c r="F122" s="242"/>
      <c r="G122" s="243"/>
      <c r="H122" s="244">
        <f t="shared" si="141"/>
        <v>0</v>
      </c>
      <c r="I122" s="245"/>
      <c r="J122" s="242">
        <f t="shared" si="142"/>
        <v>200</v>
      </c>
      <c r="K122" s="242"/>
      <c r="L122" s="242"/>
      <c r="M122" s="242">
        <v>200</v>
      </c>
      <c r="N122" s="242">
        <f t="shared" si="143"/>
        <v>0</v>
      </c>
      <c r="O122" s="242"/>
      <c r="P122" s="242"/>
      <c r="Q122" s="242"/>
      <c r="R122" s="242"/>
      <c r="S122" s="242">
        <f t="shared" si="144"/>
        <v>0</v>
      </c>
      <c r="T122" s="242"/>
      <c r="U122" s="242"/>
      <c r="V122" s="242"/>
      <c r="W122" s="242"/>
      <c r="X122" s="242"/>
      <c r="Y122" s="242"/>
      <c r="Z122" s="243"/>
      <c r="AA122" s="244">
        <f t="shared" si="145"/>
        <v>200</v>
      </c>
      <c r="AB122" s="245">
        <f t="shared" si="146"/>
        <v>200</v>
      </c>
      <c r="AD122" s="233"/>
      <c r="AE122" s="55"/>
    </row>
    <row r="123" spans="1:31" x14ac:dyDescent="0.2">
      <c r="A123" s="240" t="s">
        <v>413</v>
      </c>
      <c r="B123" s="241" t="s">
        <v>414</v>
      </c>
      <c r="C123" s="242">
        <v>4300</v>
      </c>
      <c r="D123" s="242"/>
      <c r="E123" s="242"/>
      <c r="F123" s="242"/>
      <c r="G123" s="243"/>
      <c r="H123" s="244">
        <f t="shared" si="141"/>
        <v>4300</v>
      </c>
      <c r="I123" s="245"/>
      <c r="J123" s="242">
        <f t="shared" si="142"/>
        <v>0</v>
      </c>
      <c r="K123" s="242"/>
      <c r="L123" s="242"/>
      <c r="M123" s="242"/>
      <c r="N123" s="242">
        <f t="shared" si="143"/>
        <v>0</v>
      </c>
      <c r="O123" s="242"/>
      <c r="P123" s="242"/>
      <c r="Q123" s="242"/>
      <c r="R123" s="242"/>
      <c r="S123" s="242">
        <f t="shared" si="144"/>
        <v>0</v>
      </c>
      <c r="T123" s="242"/>
      <c r="U123" s="242"/>
      <c r="V123" s="242"/>
      <c r="W123" s="242"/>
      <c r="X123" s="242"/>
      <c r="Y123" s="242"/>
      <c r="Z123" s="243"/>
      <c r="AA123" s="244">
        <f t="shared" si="145"/>
        <v>0</v>
      </c>
      <c r="AB123" s="245">
        <f t="shared" si="146"/>
        <v>4300</v>
      </c>
      <c r="AD123" s="233"/>
      <c r="AE123" s="55"/>
    </row>
    <row r="124" spans="1:31" hidden="1" x14ac:dyDescent="0.2">
      <c r="A124" s="240" t="s">
        <v>415</v>
      </c>
      <c r="B124" s="241" t="s">
        <v>416</v>
      </c>
      <c r="C124" s="242"/>
      <c r="D124" s="242"/>
      <c r="E124" s="242"/>
      <c r="F124" s="242"/>
      <c r="G124" s="243"/>
      <c r="H124" s="244">
        <f t="shared" si="141"/>
        <v>0</v>
      </c>
      <c r="I124" s="245"/>
      <c r="J124" s="242">
        <f t="shared" si="142"/>
        <v>0</v>
      </c>
      <c r="K124" s="242"/>
      <c r="L124" s="242"/>
      <c r="M124" s="242"/>
      <c r="N124" s="242">
        <f t="shared" si="143"/>
        <v>0</v>
      </c>
      <c r="O124" s="242"/>
      <c r="P124" s="242"/>
      <c r="Q124" s="242"/>
      <c r="R124" s="242"/>
      <c r="S124" s="242">
        <f t="shared" si="144"/>
        <v>0</v>
      </c>
      <c r="T124" s="242"/>
      <c r="U124" s="242"/>
      <c r="V124" s="242"/>
      <c r="W124" s="242"/>
      <c r="X124" s="242"/>
      <c r="Y124" s="242"/>
      <c r="Z124" s="243"/>
      <c r="AA124" s="244">
        <f t="shared" si="145"/>
        <v>0</v>
      </c>
      <c r="AB124" s="245">
        <f t="shared" si="146"/>
        <v>0</v>
      </c>
      <c r="AD124" s="233"/>
      <c r="AE124" s="55"/>
    </row>
    <row r="125" spans="1:31" hidden="1" x14ac:dyDescent="0.2">
      <c r="A125" s="240" t="s">
        <v>417</v>
      </c>
      <c r="B125" s="241" t="s">
        <v>418</v>
      </c>
      <c r="C125" s="242"/>
      <c r="D125" s="242"/>
      <c r="E125" s="242"/>
      <c r="F125" s="242"/>
      <c r="G125" s="243"/>
      <c r="H125" s="244">
        <f t="shared" si="141"/>
        <v>0</v>
      </c>
      <c r="I125" s="245"/>
      <c r="J125" s="242">
        <f t="shared" si="142"/>
        <v>0</v>
      </c>
      <c r="K125" s="242"/>
      <c r="L125" s="242"/>
      <c r="M125" s="242"/>
      <c r="N125" s="242">
        <f t="shared" si="143"/>
        <v>0</v>
      </c>
      <c r="O125" s="242"/>
      <c r="P125" s="242"/>
      <c r="Q125" s="242"/>
      <c r="R125" s="242"/>
      <c r="S125" s="242">
        <f t="shared" si="144"/>
        <v>0</v>
      </c>
      <c r="T125" s="242"/>
      <c r="U125" s="242"/>
      <c r="V125" s="242"/>
      <c r="W125" s="242"/>
      <c r="X125" s="242"/>
      <c r="Y125" s="242"/>
      <c r="Z125" s="243"/>
      <c r="AA125" s="244">
        <f t="shared" si="145"/>
        <v>0</v>
      </c>
      <c r="AB125" s="245">
        <f t="shared" si="146"/>
        <v>0</v>
      </c>
      <c r="AD125" s="233"/>
      <c r="AE125" s="55"/>
    </row>
    <row r="126" spans="1:31" x14ac:dyDescent="0.2">
      <c r="A126" s="240" t="s">
        <v>419</v>
      </c>
      <c r="B126" s="241" t="s">
        <v>420</v>
      </c>
      <c r="C126" s="242">
        <v>500</v>
      </c>
      <c r="D126" s="242"/>
      <c r="E126" s="242"/>
      <c r="F126" s="242"/>
      <c r="G126" s="243"/>
      <c r="H126" s="244">
        <f t="shared" si="141"/>
        <v>500</v>
      </c>
      <c r="I126" s="245"/>
      <c r="J126" s="242">
        <f t="shared" si="142"/>
        <v>800</v>
      </c>
      <c r="K126" s="242"/>
      <c r="L126" s="242"/>
      <c r="M126" s="242">
        <v>800</v>
      </c>
      <c r="N126" s="242">
        <f t="shared" si="143"/>
        <v>0</v>
      </c>
      <c r="O126" s="242"/>
      <c r="P126" s="242"/>
      <c r="Q126" s="242"/>
      <c r="R126" s="242"/>
      <c r="S126" s="242">
        <f t="shared" si="144"/>
        <v>0</v>
      </c>
      <c r="T126" s="242"/>
      <c r="U126" s="242"/>
      <c r="V126" s="242"/>
      <c r="W126" s="242"/>
      <c r="X126" s="242"/>
      <c r="Y126" s="242"/>
      <c r="Z126" s="243"/>
      <c r="AA126" s="244">
        <f t="shared" si="145"/>
        <v>800</v>
      </c>
      <c r="AB126" s="245">
        <f t="shared" si="146"/>
        <v>1300</v>
      </c>
      <c r="AD126" s="233"/>
      <c r="AE126" s="55"/>
    </row>
    <row r="127" spans="1:31" hidden="1" x14ac:dyDescent="0.2">
      <c r="A127" s="234">
        <v>3</v>
      </c>
      <c r="B127" s="235" t="s">
        <v>421</v>
      </c>
      <c r="C127" s="236">
        <f t="shared" ref="C127:R128" si="147">C128</f>
        <v>0</v>
      </c>
      <c r="D127" s="236">
        <f t="shared" si="147"/>
        <v>0</v>
      </c>
      <c r="E127" s="236">
        <f t="shared" si="147"/>
        <v>0</v>
      </c>
      <c r="F127" s="236">
        <f t="shared" si="147"/>
        <v>0</v>
      </c>
      <c r="G127" s="237">
        <f t="shared" si="147"/>
        <v>0</v>
      </c>
      <c r="H127" s="238">
        <f t="shared" si="147"/>
        <v>0</v>
      </c>
      <c r="I127" s="239">
        <f t="shared" si="147"/>
        <v>0</v>
      </c>
      <c r="J127" s="236">
        <f t="shared" si="147"/>
        <v>0</v>
      </c>
      <c r="K127" s="236">
        <f t="shared" si="147"/>
        <v>0</v>
      </c>
      <c r="L127" s="236">
        <f t="shared" si="147"/>
        <v>0</v>
      </c>
      <c r="M127" s="236">
        <f t="shared" si="147"/>
        <v>0</v>
      </c>
      <c r="N127" s="236">
        <f t="shared" si="147"/>
        <v>0</v>
      </c>
      <c r="O127" s="236">
        <f t="shared" si="147"/>
        <v>0</v>
      </c>
      <c r="P127" s="236">
        <f t="shared" si="147"/>
        <v>0</v>
      </c>
      <c r="Q127" s="236">
        <f t="shared" si="147"/>
        <v>0</v>
      </c>
      <c r="R127" s="236">
        <f t="shared" si="147"/>
        <v>0</v>
      </c>
      <c r="S127" s="236">
        <f t="shared" ref="S127:AL128" si="148">S128</f>
        <v>0</v>
      </c>
      <c r="T127" s="236">
        <f t="shared" si="148"/>
        <v>0</v>
      </c>
      <c r="U127" s="236">
        <f t="shared" si="148"/>
        <v>0</v>
      </c>
      <c r="V127" s="236">
        <f t="shared" si="148"/>
        <v>0</v>
      </c>
      <c r="W127" s="236">
        <f t="shared" si="148"/>
        <v>0</v>
      </c>
      <c r="X127" s="236">
        <f t="shared" si="148"/>
        <v>0</v>
      </c>
      <c r="Y127" s="236">
        <f t="shared" si="148"/>
        <v>0</v>
      </c>
      <c r="Z127" s="237">
        <f t="shared" si="148"/>
        <v>0</v>
      </c>
      <c r="AA127" s="238">
        <f t="shared" si="148"/>
        <v>0</v>
      </c>
      <c r="AB127" s="239">
        <f t="shared" si="148"/>
        <v>0</v>
      </c>
      <c r="AD127" s="233"/>
      <c r="AE127" s="55"/>
    </row>
    <row r="128" spans="1:31" hidden="1" x14ac:dyDescent="0.2">
      <c r="A128" s="234">
        <v>3.04</v>
      </c>
      <c r="B128" s="235" t="s">
        <v>422</v>
      </c>
      <c r="C128" s="236">
        <f t="shared" si="147"/>
        <v>0</v>
      </c>
      <c r="D128" s="236">
        <f t="shared" si="147"/>
        <v>0</v>
      </c>
      <c r="E128" s="236">
        <f t="shared" si="147"/>
        <v>0</v>
      </c>
      <c r="F128" s="236">
        <f t="shared" si="147"/>
        <v>0</v>
      </c>
      <c r="G128" s="237">
        <f t="shared" si="147"/>
        <v>0</v>
      </c>
      <c r="H128" s="238">
        <f t="shared" si="147"/>
        <v>0</v>
      </c>
      <c r="I128" s="239">
        <f t="shared" si="147"/>
        <v>0</v>
      </c>
      <c r="J128" s="236">
        <f t="shared" si="147"/>
        <v>0</v>
      </c>
      <c r="K128" s="236">
        <f t="shared" si="147"/>
        <v>0</v>
      </c>
      <c r="L128" s="236">
        <f t="shared" si="147"/>
        <v>0</v>
      </c>
      <c r="M128" s="236">
        <f t="shared" si="147"/>
        <v>0</v>
      </c>
      <c r="N128" s="236">
        <f t="shared" si="147"/>
        <v>0</v>
      </c>
      <c r="O128" s="236">
        <f t="shared" si="147"/>
        <v>0</v>
      </c>
      <c r="P128" s="236">
        <f t="shared" si="147"/>
        <v>0</v>
      </c>
      <c r="Q128" s="236">
        <f t="shared" si="147"/>
        <v>0</v>
      </c>
      <c r="R128" s="236">
        <f t="shared" si="147"/>
        <v>0</v>
      </c>
      <c r="S128" s="236">
        <f t="shared" si="148"/>
        <v>0</v>
      </c>
      <c r="T128" s="236">
        <f t="shared" si="148"/>
        <v>0</v>
      </c>
      <c r="U128" s="236">
        <f t="shared" si="148"/>
        <v>0</v>
      </c>
      <c r="V128" s="236">
        <f t="shared" si="148"/>
        <v>0</v>
      </c>
      <c r="W128" s="236">
        <f t="shared" si="148"/>
        <v>0</v>
      </c>
      <c r="X128" s="236">
        <f t="shared" si="148"/>
        <v>0</v>
      </c>
      <c r="Y128" s="236">
        <f t="shared" si="148"/>
        <v>0</v>
      </c>
      <c r="Z128" s="237">
        <f t="shared" si="148"/>
        <v>0</v>
      </c>
      <c r="AA128" s="238">
        <f t="shared" si="148"/>
        <v>0</v>
      </c>
      <c r="AB128" s="239">
        <f t="shared" si="148"/>
        <v>0</v>
      </c>
      <c r="AD128" s="233"/>
      <c r="AE128" s="55"/>
    </row>
    <row r="129" spans="1:31" hidden="1" x14ac:dyDescent="0.2">
      <c r="A129" s="240" t="s">
        <v>423</v>
      </c>
      <c r="B129" s="241" t="s">
        <v>424</v>
      </c>
      <c r="C129" s="242"/>
      <c r="D129" s="242"/>
      <c r="E129" s="242"/>
      <c r="F129" s="242"/>
      <c r="G129" s="243"/>
      <c r="H129" s="244">
        <f>C129+D129+E129+F129+G129</f>
        <v>0</v>
      </c>
      <c r="I129" s="245"/>
      <c r="J129" s="242">
        <f>K129+L129+M129</f>
        <v>0</v>
      </c>
      <c r="K129" s="242"/>
      <c r="L129" s="242"/>
      <c r="M129" s="242"/>
      <c r="N129" s="242">
        <f>O129+P129+Q129+R129</f>
        <v>0</v>
      </c>
      <c r="O129" s="242"/>
      <c r="P129" s="242"/>
      <c r="Q129" s="242"/>
      <c r="R129" s="242"/>
      <c r="S129" s="242">
        <f>T129+U129+V129+W129+X129</f>
        <v>0</v>
      </c>
      <c r="T129" s="242"/>
      <c r="U129" s="242"/>
      <c r="V129" s="242"/>
      <c r="W129" s="242"/>
      <c r="X129" s="242"/>
      <c r="Y129" s="242"/>
      <c r="Z129" s="243"/>
      <c r="AA129" s="244">
        <f>I129+J129+S129+N129+Y129+Z129</f>
        <v>0</v>
      </c>
      <c r="AB129" s="245">
        <f>H129+AA129</f>
        <v>0</v>
      </c>
      <c r="AD129" s="233"/>
      <c r="AE129" s="55"/>
    </row>
    <row r="130" spans="1:31" x14ac:dyDescent="0.2">
      <c r="A130" s="234">
        <v>5</v>
      </c>
      <c r="B130" s="235" t="s">
        <v>425</v>
      </c>
      <c r="C130" s="236">
        <f>C131+C140+C145</f>
        <v>7500</v>
      </c>
      <c r="D130" s="236">
        <f t="shared" ref="D130:AB130" si="149">D131+D140+D145</f>
        <v>0</v>
      </c>
      <c r="E130" s="236">
        <f t="shared" si="149"/>
        <v>0</v>
      </c>
      <c r="F130" s="236">
        <f t="shared" si="149"/>
        <v>3550</v>
      </c>
      <c r="G130" s="237">
        <f t="shared" si="149"/>
        <v>0</v>
      </c>
      <c r="H130" s="238">
        <f t="shared" si="149"/>
        <v>11050</v>
      </c>
      <c r="I130" s="239">
        <f t="shared" si="149"/>
        <v>0</v>
      </c>
      <c r="J130" s="236">
        <f t="shared" si="149"/>
        <v>0</v>
      </c>
      <c r="K130" s="236">
        <f t="shared" si="149"/>
        <v>0</v>
      </c>
      <c r="L130" s="236">
        <f t="shared" si="149"/>
        <v>0</v>
      </c>
      <c r="M130" s="236">
        <f t="shared" si="149"/>
        <v>0</v>
      </c>
      <c r="N130" s="236">
        <f t="shared" si="149"/>
        <v>30950.760000000002</v>
      </c>
      <c r="O130" s="236">
        <f t="shared" si="149"/>
        <v>15730.76</v>
      </c>
      <c r="P130" s="236">
        <f t="shared" si="149"/>
        <v>14650</v>
      </c>
      <c r="Q130" s="236">
        <f t="shared" si="149"/>
        <v>0</v>
      </c>
      <c r="R130" s="236">
        <f t="shared" si="149"/>
        <v>570</v>
      </c>
      <c r="S130" s="236">
        <f t="shared" si="149"/>
        <v>0</v>
      </c>
      <c r="T130" s="236">
        <f t="shared" si="149"/>
        <v>0</v>
      </c>
      <c r="U130" s="236">
        <f t="shared" si="149"/>
        <v>0</v>
      </c>
      <c r="V130" s="236">
        <f t="shared" si="149"/>
        <v>0</v>
      </c>
      <c r="W130" s="236">
        <f t="shared" si="149"/>
        <v>0</v>
      </c>
      <c r="X130" s="236">
        <f>X131+X140+X145</f>
        <v>0</v>
      </c>
      <c r="Y130" s="236">
        <f t="shared" ref="Y130:Z130" si="150">Y131+Y140+Y145</f>
        <v>0</v>
      </c>
      <c r="Z130" s="237">
        <f t="shared" si="150"/>
        <v>0</v>
      </c>
      <c r="AA130" s="238">
        <f t="shared" si="149"/>
        <v>30950.760000000002</v>
      </c>
      <c r="AB130" s="239">
        <f t="shared" si="149"/>
        <v>42000.76</v>
      </c>
      <c r="AD130" s="233"/>
      <c r="AE130" s="55"/>
    </row>
    <row r="131" spans="1:31" x14ac:dyDescent="0.2">
      <c r="A131" s="234">
        <v>5.01</v>
      </c>
      <c r="B131" s="235" t="s">
        <v>426</v>
      </c>
      <c r="C131" s="236">
        <f>C132+C133+C134+C135+C136+C137+C138+C139</f>
        <v>7000</v>
      </c>
      <c r="D131" s="236">
        <f t="shared" ref="D131:AB131" si="151">D132+D133+D134+D135+D136+D137+D138+D139</f>
        <v>0</v>
      </c>
      <c r="E131" s="236">
        <f t="shared" si="151"/>
        <v>0</v>
      </c>
      <c r="F131" s="236">
        <f t="shared" si="151"/>
        <v>3550</v>
      </c>
      <c r="G131" s="237">
        <f t="shared" si="151"/>
        <v>0</v>
      </c>
      <c r="H131" s="238">
        <f t="shared" si="151"/>
        <v>10550</v>
      </c>
      <c r="I131" s="239">
        <f t="shared" si="151"/>
        <v>0</v>
      </c>
      <c r="J131" s="236">
        <f t="shared" si="151"/>
        <v>0</v>
      </c>
      <c r="K131" s="236">
        <f t="shared" si="151"/>
        <v>0</v>
      </c>
      <c r="L131" s="236">
        <f t="shared" si="151"/>
        <v>0</v>
      </c>
      <c r="M131" s="236">
        <f t="shared" si="151"/>
        <v>0</v>
      </c>
      <c r="N131" s="236">
        <f t="shared" si="151"/>
        <v>30950.760000000002</v>
      </c>
      <c r="O131" s="236">
        <f t="shared" si="151"/>
        <v>15730.76</v>
      </c>
      <c r="P131" s="236">
        <f t="shared" si="151"/>
        <v>14650</v>
      </c>
      <c r="Q131" s="236">
        <f t="shared" si="151"/>
        <v>0</v>
      </c>
      <c r="R131" s="236">
        <f t="shared" si="151"/>
        <v>570</v>
      </c>
      <c r="S131" s="236">
        <f t="shared" si="151"/>
        <v>0</v>
      </c>
      <c r="T131" s="236">
        <f t="shared" si="151"/>
        <v>0</v>
      </c>
      <c r="U131" s="236">
        <f t="shared" si="151"/>
        <v>0</v>
      </c>
      <c r="V131" s="236">
        <f t="shared" si="151"/>
        <v>0</v>
      </c>
      <c r="W131" s="236">
        <f t="shared" si="151"/>
        <v>0</v>
      </c>
      <c r="X131" s="236">
        <f>X132+X133+X134+X135+X136+X137+X138+X139</f>
        <v>0</v>
      </c>
      <c r="Y131" s="236">
        <f t="shared" ref="Y131:Z131" si="152">Y132+Y133+Y134+Y135+Y136+Y137+Y138+Y139</f>
        <v>0</v>
      </c>
      <c r="Z131" s="237">
        <f t="shared" si="152"/>
        <v>0</v>
      </c>
      <c r="AA131" s="238">
        <f t="shared" si="151"/>
        <v>30950.760000000002</v>
      </c>
      <c r="AB131" s="239">
        <f t="shared" si="151"/>
        <v>41500.76</v>
      </c>
      <c r="AD131" s="233"/>
      <c r="AE131" s="55"/>
    </row>
    <row r="132" spans="1:31" x14ac:dyDescent="0.2">
      <c r="A132" s="240" t="s">
        <v>157</v>
      </c>
      <c r="B132" s="241" t="s">
        <v>427</v>
      </c>
      <c r="C132" s="242"/>
      <c r="D132" s="242"/>
      <c r="E132" s="242"/>
      <c r="F132" s="242"/>
      <c r="G132" s="243"/>
      <c r="H132" s="244">
        <f t="shared" ref="H132:H139" si="153">C132+D132+E132+F132+G132</f>
        <v>0</v>
      </c>
      <c r="I132" s="245"/>
      <c r="J132" s="242">
        <f t="shared" ref="J132:J139" si="154">K132+L132+M132</f>
        <v>0</v>
      </c>
      <c r="K132" s="242"/>
      <c r="L132" s="242"/>
      <c r="M132" s="242"/>
      <c r="N132" s="242">
        <f t="shared" ref="N132:N139" si="155">O132+P132+Q132+R132</f>
        <v>12797</v>
      </c>
      <c r="O132" s="242">
        <v>5147</v>
      </c>
      <c r="P132" s="242">
        <v>7650</v>
      </c>
      <c r="Q132" s="242"/>
      <c r="R132" s="242"/>
      <c r="S132" s="242">
        <f t="shared" ref="S132:S139" si="156">T132+U132+V132+W132+X132</f>
        <v>0</v>
      </c>
      <c r="T132" s="242"/>
      <c r="U132" s="242"/>
      <c r="V132" s="242"/>
      <c r="W132" s="242"/>
      <c r="X132" s="242"/>
      <c r="Y132" s="242"/>
      <c r="Z132" s="243"/>
      <c r="AA132" s="244">
        <f t="shared" ref="AA132:AA139" si="157">I132+J132+S132+N132+Y132+Z132</f>
        <v>12797</v>
      </c>
      <c r="AB132" s="245">
        <f t="shared" ref="AB132:AB139" si="158">H132+AA132</f>
        <v>12797</v>
      </c>
      <c r="AD132" s="233"/>
      <c r="AE132" s="55"/>
    </row>
    <row r="133" spans="1:31" hidden="1" x14ac:dyDescent="0.2">
      <c r="A133" s="240" t="s">
        <v>159</v>
      </c>
      <c r="B133" s="241" t="s">
        <v>428</v>
      </c>
      <c r="C133" s="242"/>
      <c r="D133" s="242"/>
      <c r="E133" s="242"/>
      <c r="F133" s="242"/>
      <c r="G133" s="243"/>
      <c r="H133" s="244">
        <f t="shared" si="153"/>
        <v>0</v>
      </c>
      <c r="I133" s="245"/>
      <c r="J133" s="242">
        <f t="shared" si="154"/>
        <v>0</v>
      </c>
      <c r="K133" s="242"/>
      <c r="L133" s="242"/>
      <c r="M133" s="242"/>
      <c r="N133" s="242">
        <f t="shared" si="155"/>
        <v>0</v>
      </c>
      <c r="O133" s="242"/>
      <c r="P133" s="242"/>
      <c r="Q133" s="242"/>
      <c r="R133" s="242"/>
      <c r="S133" s="242">
        <f t="shared" si="156"/>
        <v>0</v>
      </c>
      <c r="T133" s="242"/>
      <c r="U133" s="242"/>
      <c r="V133" s="242"/>
      <c r="W133" s="242"/>
      <c r="X133" s="242"/>
      <c r="Y133" s="242"/>
      <c r="Z133" s="243"/>
      <c r="AA133" s="244">
        <f t="shared" si="157"/>
        <v>0</v>
      </c>
      <c r="AB133" s="245">
        <f t="shared" si="158"/>
        <v>0</v>
      </c>
      <c r="AD133" s="233"/>
      <c r="AE133" s="55"/>
    </row>
    <row r="134" spans="1:31" hidden="1" x14ac:dyDescent="0.2">
      <c r="A134" s="240" t="s">
        <v>161</v>
      </c>
      <c r="B134" s="241" t="s">
        <v>429</v>
      </c>
      <c r="C134" s="242"/>
      <c r="D134" s="242"/>
      <c r="E134" s="242"/>
      <c r="F134" s="242"/>
      <c r="G134" s="243"/>
      <c r="H134" s="244">
        <f t="shared" si="153"/>
        <v>0</v>
      </c>
      <c r="I134" s="245"/>
      <c r="J134" s="242">
        <f t="shared" si="154"/>
        <v>0</v>
      </c>
      <c r="K134" s="242"/>
      <c r="L134" s="242"/>
      <c r="M134" s="242"/>
      <c r="N134" s="242">
        <f t="shared" si="155"/>
        <v>0</v>
      </c>
      <c r="O134" s="242"/>
      <c r="P134" s="242"/>
      <c r="Q134" s="242"/>
      <c r="R134" s="242"/>
      <c r="S134" s="242">
        <f t="shared" si="156"/>
        <v>0</v>
      </c>
      <c r="T134" s="242"/>
      <c r="U134" s="242"/>
      <c r="V134" s="242"/>
      <c r="W134" s="242"/>
      <c r="X134" s="242"/>
      <c r="Y134" s="242"/>
      <c r="Z134" s="243"/>
      <c r="AA134" s="244">
        <f t="shared" si="157"/>
        <v>0</v>
      </c>
      <c r="AB134" s="245">
        <f t="shared" si="158"/>
        <v>0</v>
      </c>
      <c r="AD134" s="233"/>
      <c r="AE134" s="55"/>
    </row>
    <row r="135" spans="1:31" x14ac:dyDescent="0.2">
      <c r="A135" s="240" t="s">
        <v>163</v>
      </c>
      <c r="B135" s="241" t="s">
        <v>430</v>
      </c>
      <c r="C135" s="242"/>
      <c r="D135" s="242"/>
      <c r="E135" s="242"/>
      <c r="F135" s="242">
        <v>1800</v>
      </c>
      <c r="G135" s="243"/>
      <c r="H135" s="244">
        <f t="shared" si="153"/>
        <v>1800</v>
      </c>
      <c r="I135" s="245"/>
      <c r="J135" s="242">
        <f t="shared" si="154"/>
        <v>0</v>
      </c>
      <c r="K135" s="242"/>
      <c r="L135" s="242"/>
      <c r="M135" s="242"/>
      <c r="N135" s="242">
        <f t="shared" si="155"/>
        <v>3780</v>
      </c>
      <c r="O135" s="242">
        <v>660</v>
      </c>
      <c r="P135" s="242">
        <v>3000</v>
      </c>
      <c r="Q135" s="242"/>
      <c r="R135" s="242">
        <v>120</v>
      </c>
      <c r="S135" s="242">
        <f t="shared" si="156"/>
        <v>0</v>
      </c>
      <c r="T135" s="242"/>
      <c r="U135" s="242"/>
      <c r="V135" s="242"/>
      <c r="W135" s="242"/>
      <c r="X135" s="242"/>
      <c r="Y135" s="242"/>
      <c r="Z135" s="243"/>
      <c r="AA135" s="244">
        <f t="shared" si="157"/>
        <v>3780</v>
      </c>
      <c r="AB135" s="245">
        <f t="shared" si="158"/>
        <v>5580</v>
      </c>
      <c r="AD135" s="233"/>
      <c r="AE135" s="55"/>
    </row>
    <row r="136" spans="1:31" s="32" customFormat="1" x14ac:dyDescent="0.2">
      <c r="A136" s="240" t="s">
        <v>165</v>
      </c>
      <c r="B136" s="241" t="s">
        <v>431</v>
      </c>
      <c r="C136" s="242">
        <v>7000</v>
      </c>
      <c r="D136" s="242"/>
      <c r="E136" s="242"/>
      <c r="F136" s="242">
        <v>1750</v>
      </c>
      <c r="G136" s="243"/>
      <c r="H136" s="244">
        <f t="shared" si="153"/>
        <v>8750</v>
      </c>
      <c r="I136" s="245"/>
      <c r="J136" s="242">
        <f t="shared" si="154"/>
        <v>0</v>
      </c>
      <c r="K136" s="242"/>
      <c r="L136" s="242"/>
      <c r="M136" s="242"/>
      <c r="N136" s="242">
        <f t="shared" si="155"/>
        <v>0</v>
      </c>
      <c r="O136" s="242"/>
      <c r="P136" s="242"/>
      <c r="Q136" s="242"/>
      <c r="R136" s="242"/>
      <c r="S136" s="242">
        <f t="shared" si="156"/>
        <v>0</v>
      </c>
      <c r="T136" s="242"/>
      <c r="U136" s="242"/>
      <c r="V136" s="242"/>
      <c r="W136" s="242"/>
      <c r="X136" s="242"/>
      <c r="Y136" s="242"/>
      <c r="Z136" s="243"/>
      <c r="AA136" s="244">
        <f t="shared" si="157"/>
        <v>0</v>
      </c>
      <c r="AB136" s="245">
        <f t="shared" si="158"/>
        <v>8750</v>
      </c>
      <c r="AD136" s="246"/>
      <c r="AE136" s="55"/>
    </row>
    <row r="137" spans="1:31" x14ac:dyDescent="0.2">
      <c r="A137" s="240" t="s">
        <v>167</v>
      </c>
      <c r="B137" s="241" t="s">
        <v>432</v>
      </c>
      <c r="C137" s="242"/>
      <c r="D137" s="242"/>
      <c r="E137" s="242"/>
      <c r="F137" s="242"/>
      <c r="G137" s="243"/>
      <c r="H137" s="244">
        <f t="shared" si="153"/>
        <v>0</v>
      </c>
      <c r="I137" s="245"/>
      <c r="J137" s="242">
        <f t="shared" si="154"/>
        <v>0</v>
      </c>
      <c r="K137" s="242"/>
      <c r="L137" s="242"/>
      <c r="M137" s="242"/>
      <c r="N137" s="242">
        <f t="shared" si="155"/>
        <v>9363.76</v>
      </c>
      <c r="O137" s="242">
        <v>5363.76</v>
      </c>
      <c r="P137" s="242">
        <v>4000</v>
      </c>
      <c r="Q137" s="242"/>
      <c r="R137" s="242"/>
      <c r="S137" s="242">
        <f t="shared" si="156"/>
        <v>0</v>
      </c>
      <c r="T137" s="242"/>
      <c r="U137" s="242"/>
      <c r="V137" s="242"/>
      <c r="W137" s="242"/>
      <c r="X137" s="242"/>
      <c r="Y137" s="242"/>
      <c r="Z137" s="243"/>
      <c r="AA137" s="244">
        <f t="shared" si="157"/>
        <v>9363.76</v>
      </c>
      <c r="AB137" s="245">
        <f t="shared" si="158"/>
        <v>9363.76</v>
      </c>
      <c r="AD137" s="233"/>
      <c r="AE137" s="55"/>
    </row>
    <row r="138" spans="1:31" hidden="1" x14ac:dyDescent="0.2">
      <c r="A138" s="240" t="s">
        <v>169</v>
      </c>
      <c r="B138" s="241" t="s">
        <v>433</v>
      </c>
      <c r="C138" s="242"/>
      <c r="D138" s="242"/>
      <c r="E138" s="242"/>
      <c r="F138" s="242"/>
      <c r="G138" s="243"/>
      <c r="H138" s="244">
        <f t="shared" si="153"/>
        <v>0</v>
      </c>
      <c r="I138" s="245"/>
      <c r="J138" s="242">
        <f t="shared" si="154"/>
        <v>0</v>
      </c>
      <c r="K138" s="242"/>
      <c r="L138" s="242"/>
      <c r="M138" s="242"/>
      <c r="N138" s="242">
        <f t="shared" si="155"/>
        <v>0</v>
      </c>
      <c r="O138" s="242"/>
      <c r="P138" s="242"/>
      <c r="Q138" s="242"/>
      <c r="R138" s="242"/>
      <c r="S138" s="242">
        <f t="shared" si="156"/>
        <v>0</v>
      </c>
      <c r="T138" s="242"/>
      <c r="U138" s="242"/>
      <c r="V138" s="242"/>
      <c r="W138" s="242"/>
      <c r="X138" s="242"/>
      <c r="Y138" s="242"/>
      <c r="Z138" s="243"/>
      <c r="AA138" s="244">
        <f t="shared" si="157"/>
        <v>0</v>
      </c>
      <c r="AB138" s="245">
        <f t="shared" si="158"/>
        <v>0</v>
      </c>
      <c r="AD138" s="233"/>
      <c r="AE138" s="55"/>
    </row>
    <row r="139" spans="1:31" x14ac:dyDescent="0.2">
      <c r="A139" s="240" t="s">
        <v>171</v>
      </c>
      <c r="B139" s="241" t="s">
        <v>434</v>
      </c>
      <c r="C139" s="242"/>
      <c r="D139" s="242"/>
      <c r="E139" s="242"/>
      <c r="F139" s="242"/>
      <c r="G139" s="243"/>
      <c r="H139" s="244">
        <f t="shared" si="153"/>
        <v>0</v>
      </c>
      <c r="I139" s="245"/>
      <c r="J139" s="242">
        <f t="shared" si="154"/>
        <v>0</v>
      </c>
      <c r="K139" s="242"/>
      <c r="L139" s="242"/>
      <c r="M139" s="242"/>
      <c r="N139" s="242">
        <f t="shared" si="155"/>
        <v>5010</v>
      </c>
      <c r="O139" s="242">
        <f>1500+3060</f>
        <v>4560</v>
      </c>
      <c r="P139" s="242"/>
      <c r="Q139" s="242"/>
      <c r="R139" s="242">
        <v>450</v>
      </c>
      <c r="S139" s="242">
        <f t="shared" si="156"/>
        <v>0</v>
      </c>
      <c r="T139" s="242"/>
      <c r="U139" s="242"/>
      <c r="V139" s="242"/>
      <c r="W139" s="242"/>
      <c r="X139" s="242"/>
      <c r="Y139" s="242"/>
      <c r="Z139" s="243"/>
      <c r="AA139" s="244">
        <f t="shared" si="157"/>
        <v>5010</v>
      </c>
      <c r="AB139" s="245">
        <f t="shared" si="158"/>
        <v>5010</v>
      </c>
      <c r="AD139" s="233"/>
      <c r="AE139" s="55"/>
    </row>
    <row r="140" spans="1:31" hidden="1" x14ac:dyDescent="0.2">
      <c r="A140" s="234">
        <v>5.0199999999999996</v>
      </c>
      <c r="B140" s="235" t="s">
        <v>435</v>
      </c>
      <c r="C140" s="236">
        <f>C141+C142+C143+C144</f>
        <v>0</v>
      </c>
      <c r="D140" s="236">
        <f t="shared" ref="D140:AB140" si="159">D141+D142+D143+D144</f>
        <v>0</v>
      </c>
      <c r="E140" s="236">
        <f t="shared" si="159"/>
        <v>0</v>
      </c>
      <c r="F140" s="236">
        <f t="shared" si="159"/>
        <v>0</v>
      </c>
      <c r="G140" s="237">
        <f t="shared" si="159"/>
        <v>0</v>
      </c>
      <c r="H140" s="238">
        <f t="shared" si="159"/>
        <v>0</v>
      </c>
      <c r="I140" s="239">
        <f t="shared" si="159"/>
        <v>0</v>
      </c>
      <c r="J140" s="236">
        <f t="shared" si="159"/>
        <v>0</v>
      </c>
      <c r="K140" s="236">
        <f t="shared" si="159"/>
        <v>0</v>
      </c>
      <c r="L140" s="236">
        <f t="shared" si="159"/>
        <v>0</v>
      </c>
      <c r="M140" s="236">
        <f t="shared" si="159"/>
        <v>0</v>
      </c>
      <c r="N140" s="236">
        <f t="shared" si="159"/>
        <v>0</v>
      </c>
      <c r="O140" s="236">
        <f t="shared" si="159"/>
        <v>0</v>
      </c>
      <c r="P140" s="236">
        <f t="shared" si="159"/>
        <v>0</v>
      </c>
      <c r="Q140" s="236">
        <f t="shared" si="159"/>
        <v>0</v>
      </c>
      <c r="R140" s="236">
        <f t="shared" si="159"/>
        <v>0</v>
      </c>
      <c r="S140" s="236">
        <f t="shared" si="159"/>
        <v>0</v>
      </c>
      <c r="T140" s="236">
        <f t="shared" si="159"/>
        <v>0</v>
      </c>
      <c r="U140" s="236">
        <f t="shared" si="159"/>
        <v>0</v>
      </c>
      <c r="V140" s="236">
        <f t="shared" si="159"/>
        <v>0</v>
      </c>
      <c r="W140" s="236">
        <f t="shared" si="159"/>
        <v>0</v>
      </c>
      <c r="X140" s="236">
        <f>X141+X142+X143+X144</f>
        <v>0</v>
      </c>
      <c r="Y140" s="236">
        <f t="shared" ref="Y140:Z140" si="160">Y141+Y142+Y143+Y144</f>
        <v>0</v>
      </c>
      <c r="Z140" s="237">
        <f t="shared" si="160"/>
        <v>0</v>
      </c>
      <c r="AA140" s="238">
        <f t="shared" si="159"/>
        <v>0</v>
      </c>
      <c r="AB140" s="239">
        <f t="shared" si="159"/>
        <v>0</v>
      </c>
      <c r="AD140" s="233"/>
      <c r="AE140" s="55"/>
    </row>
    <row r="141" spans="1:31" s="32" customFormat="1" hidden="1" x14ac:dyDescent="0.2">
      <c r="A141" s="240" t="s">
        <v>174</v>
      </c>
      <c r="B141" s="241" t="s">
        <v>175</v>
      </c>
      <c r="C141" s="242"/>
      <c r="D141" s="242"/>
      <c r="E141" s="242"/>
      <c r="F141" s="242"/>
      <c r="G141" s="243"/>
      <c r="H141" s="244">
        <f t="shared" ref="H141:H144" si="161">C141+D141+E141+F141+G141</f>
        <v>0</v>
      </c>
      <c r="I141" s="245"/>
      <c r="J141" s="242">
        <f t="shared" ref="J141:J144" si="162">K141+L141+M141</f>
        <v>0</v>
      </c>
      <c r="K141" s="242"/>
      <c r="L141" s="242"/>
      <c r="M141" s="242"/>
      <c r="N141" s="242">
        <f t="shared" ref="N141:N144" si="163">O141+P141+Q141+R141</f>
        <v>0</v>
      </c>
      <c r="O141" s="242"/>
      <c r="P141" s="242"/>
      <c r="Q141" s="242"/>
      <c r="R141" s="242"/>
      <c r="S141" s="242">
        <f>T141+U141+V141+W141+X141</f>
        <v>0</v>
      </c>
      <c r="T141" s="242"/>
      <c r="U141" s="242"/>
      <c r="V141" s="242"/>
      <c r="W141" s="242"/>
      <c r="X141" s="242"/>
      <c r="Y141" s="242"/>
      <c r="Z141" s="243"/>
      <c r="AA141" s="244">
        <f t="shared" ref="AA141:AA144" si="164">I141+J141+S141+N141+Y141+Z141</f>
        <v>0</v>
      </c>
      <c r="AB141" s="245">
        <f>H141+AA141</f>
        <v>0</v>
      </c>
      <c r="AD141" s="246"/>
      <c r="AE141" s="55"/>
    </row>
    <row r="142" spans="1:31" s="32" customFormat="1" hidden="1" x14ac:dyDescent="0.2">
      <c r="A142" s="240" t="s">
        <v>176</v>
      </c>
      <c r="B142" s="241" t="s">
        <v>177</v>
      </c>
      <c r="C142" s="242"/>
      <c r="D142" s="242"/>
      <c r="E142" s="242"/>
      <c r="F142" s="242"/>
      <c r="G142" s="243"/>
      <c r="H142" s="244">
        <f t="shared" si="161"/>
        <v>0</v>
      </c>
      <c r="I142" s="245"/>
      <c r="J142" s="242">
        <f t="shared" si="162"/>
        <v>0</v>
      </c>
      <c r="K142" s="242"/>
      <c r="L142" s="242"/>
      <c r="M142" s="242"/>
      <c r="N142" s="242">
        <f t="shared" si="163"/>
        <v>0</v>
      </c>
      <c r="O142" s="242"/>
      <c r="P142" s="242"/>
      <c r="Q142" s="242"/>
      <c r="R142" s="242"/>
      <c r="S142" s="242">
        <f>T142+U142+V142+W142+X142</f>
        <v>0</v>
      </c>
      <c r="T142" s="242"/>
      <c r="U142" s="242"/>
      <c r="V142" s="242"/>
      <c r="W142" s="242"/>
      <c r="X142" s="242"/>
      <c r="Y142" s="242"/>
      <c r="Z142" s="243"/>
      <c r="AA142" s="244">
        <f t="shared" si="164"/>
        <v>0</v>
      </c>
      <c r="AB142" s="245">
        <f>H142+AA142</f>
        <v>0</v>
      </c>
      <c r="AD142" s="246"/>
      <c r="AE142" s="55"/>
    </row>
    <row r="143" spans="1:31" s="32" customFormat="1" hidden="1" x14ac:dyDescent="0.2">
      <c r="A143" s="240" t="s">
        <v>178</v>
      </c>
      <c r="B143" s="241" t="s">
        <v>179</v>
      </c>
      <c r="C143" s="242"/>
      <c r="D143" s="242"/>
      <c r="E143" s="242"/>
      <c r="F143" s="242"/>
      <c r="G143" s="243"/>
      <c r="H143" s="244">
        <f t="shared" si="161"/>
        <v>0</v>
      </c>
      <c r="I143" s="245"/>
      <c r="J143" s="242">
        <f t="shared" si="162"/>
        <v>0</v>
      </c>
      <c r="K143" s="242"/>
      <c r="L143" s="242"/>
      <c r="M143" s="242"/>
      <c r="N143" s="242">
        <f t="shared" si="163"/>
        <v>0</v>
      </c>
      <c r="O143" s="242"/>
      <c r="P143" s="242"/>
      <c r="Q143" s="242"/>
      <c r="R143" s="242"/>
      <c r="S143" s="242">
        <f>T143+U143+V143+W143+X143</f>
        <v>0</v>
      </c>
      <c r="T143" s="242"/>
      <c r="U143" s="242"/>
      <c r="V143" s="242"/>
      <c r="W143" s="242"/>
      <c r="X143" s="242"/>
      <c r="Y143" s="242"/>
      <c r="Z143" s="243"/>
      <c r="AA143" s="244">
        <f t="shared" si="164"/>
        <v>0</v>
      </c>
      <c r="AB143" s="245">
        <f>H143+AA143</f>
        <v>0</v>
      </c>
      <c r="AD143" s="246"/>
      <c r="AE143" s="55"/>
    </row>
    <row r="144" spans="1:31" hidden="1" x14ac:dyDescent="0.2">
      <c r="A144" s="240" t="s">
        <v>180</v>
      </c>
      <c r="B144" s="241" t="s">
        <v>436</v>
      </c>
      <c r="C144" s="242"/>
      <c r="D144" s="242"/>
      <c r="E144" s="242"/>
      <c r="F144" s="242"/>
      <c r="G144" s="243"/>
      <c r="H144" s="244">
        <f t="shared" si="161"/>
        <v>0</v>
      </c>
      <c r="I144" s="245"/>
      <c r="J144" s="242">
        <f t="shared" si="162"/>
        <v>0</v>
      </c>
      <c r="K144" s="242"/>
      <c r="L144" s="242"/>
      <c r="M144" s="242"/>
      <c r="N144" s="242">
        <f t="shared" si="163"/>
        <v>0</v>
      </c>
      <c r="O144" s="242"/>
      <c r="P144" s="242"/>
      <c r="Q144" s="242"/>
      <c r="R144" s="242"/>
      <c r="S144" s="242">
        <f>T144+U144+V144+W144+X144</f>
        <v>0</v>
      </c>
      <c r="T144" s="242"/>
      <c r="U144" s="242"/>
      <c r="V144" s="242"/>
      <c r="W144" s="242"/>
      <c r="X144" s="242"/>
      <c r="Y144" s="242"/>
      <c r="Z144" s="243"/>
      <c r="AA144" s="244">
        <f t="shared" si="164"/>
        <v>0</v>
      </c>
      <c r="AB144" s="245">
        <f>H144+AA144</f>
        <v>0</v>
      </c>
      <c r="AD144" s="233"/>
      <c r="AE144" s="55"/>
    </row>
    <row r="145" spans="1:31" x14ac:dyDescent="0.2">
      <c r="A145" s="234">
        <v>5.99</v>
      </c>
      <c r="B145" s="235" t="s">
        <v>437</v>
      </c>
      <c r="C145" s="236">
        <f>C146+C147</f>
        <v>500</v>
      </c>
      <c r="D145" s="236">
        <f t="shared" ref="D145:AB145" si="165">D146+D147</f>
        <v>0</v>
      </c>
      <c r="E145" s="236">
        <f t="shared" si="165"/>
        <v>0</v>
      </c>
      <c r="F145" s="236">
        <f t="shared" si="165"/>
        <v>0</v>
      </c>
      <c r="G145" s="237">
        <f t="shared" si="165"/>
        <v>0</v>
      </c>
      <c r="H145" s="238">
        <f t="shared" si="165"/>
        <v>500</v>
      </c>
      <c r="I145" s="239">
        <f t="shared" si="165"/>
        <v>0</v>
      </c>
      <c r="J145" s="236">
        <f t="shared" si="165"/>
        <v>0</v>
      </c>
      <c r="K145" s="236">
        <f t="shared" si="165"/>
        <v>0</v>
      </c>
      <c r="L145" s="236">
        <f t="shared" si="165"/>
        <v>0</v>
      </c>
      <c r="M145" s="236">
        <f t="shared" si="165"/>
        <v>0</v>
      </c>
      <c r="N145" s="236">
        <f t="shared" si="165"/>
        <v>0</v>
      </c>
      <c r="O145" s="236">
        <f t="shared" si="165"/>
        <v>0</v>
      </c>
      <c r="P145" s="236">
        <f t="shared" si="165"/>
        <v>0</v>
      </c>
      <c r="Q145" s="236">
        <f t="shared" si="165"/>
        <v>0</v>
      </c>
      <c r="R145" s="236">
        <f t="shared" si="165"/>
        <v>0</v>
      </c>
      <c r="S145" s="236">
        <f t="shared" si="165"/>
        <v>0</v>
      </c>
      <c r="T145" s="236">
        <f t="shared" si="165"/>
        <v>0</v>
      </c>
      <c r="U145" s="236">
        <f t="shared" si="165"/>
        <v>0</v>
      </c>
      <c r="V145" s="236">
        <f t="shared" si="165"/>
        <v>0</v>
      </c>
      <c r="W145" s="236">
        <f t="shared" si="165"/>
        <v>0</v>
      </c>
      <c r="X145" s="236">
        <f t="shared" si="165"/>
        <v>0</v>
      </c>
      <c r="Y145" s="236">
        <f t="shared" si="165"/>
        <v>0</v>
      </c>
      <c r="Z145" s="237">
        <f t="shared" si="165"/>
        <v>0</v>
      </c>
      <c r="AA145" s="238">
        <f t="shared" si="165"/>
        <v>0</v>
      </c>
      <c r="AB145" s="239">
        <f t="shared" si="165"/>
        <v>500</v>
      </c>
      <c r="AD145" s="233"/>
      <c r="AE145" s="55"/>
    </row>
    <row r="146" spans="1:31" hidden="1" x14ac:dyDescent="0.2">
      <c r="A146" s="240" t="s">
        <v>183</v>
      </c>
      <c r="B146" s="241" t="s">
        <v>438</v>
      </c>
      <c r="C146" s="242"/>
      <c r="D146" s="242"/>
      <c r="E146" s="242"/>
      <c r="F146" s="242"/>
      <c r="G146" s="243"/>
      <c r="H146" s="244">
        <f>C146+D146+E146+F146+G146</f>
        <v>0</v>
      </c>
      <c r="I146" s="245"/>
      <c r="J146" s="242">
        <f>K146+L146+M146</f>
        <v>0</v>
      </c>
      <c r="K146" s="242"/>
      <c r="L146" s="242"/>
      <c r="M146" s="242"/>
      <c r="N146" s="242">
        <f>O146+P146+Q146+R146</f>
        <v>0</v>
      </c>
      <c r="O146" s="242"/>
      <c r="P146" s="242"/>
      <c r="Q146" s="242"/>
      <c r="R146" s="242"/>
      <c r="S146" s="242">
        <f>T146+U146+V146+W146+X146</f>
        <v>0</v>
      </c>
      <c r="T146" s="242"/>
      <c r="U146" s="242"/>
      <c r="V146" s="242"/>
      <c r="W146" s="242"/>
      <c r="X146" s="242"/>
      <c r="Y146" s="242"/>
      <c r="Z146" s="243"/>
      <c r="AA146" s="244">
        <f t="shared" ref="AA146:AA147" si="166">I146+J146+S146+N146+Y146+Z146</f>
        <v>0</v>
      </c>
      <c r="AB146" s="245">
        <f>H146+AA146</f>
        <v>0</v>
      </c>
      <c r="AD146" s="233"/>
      <c r="AE146" s="55"/>
    </row>
    <row r="147" spans="1:31" s="32" customFormat="1" x14ac:dyDescent="0.2">
      <c r="A147" s="240" t="s">
        <v>185</v>
      </c>
      <c r="B147" s="241" t="s">
        <v>186</v>
      </c>
      <c r="C147" s="242">
        <v>500</v>
      </c>
      <c r="D147" s="242"/>
      <c r="E147" s="242"/>
      <c r="F147" s="242"/>
      <c r="G147" s="243"/>
      <c r="H147" s="244">
        <f>C147+D147+E147+F147+G147</f>
        <v>500</v>
      </c>
      <c r="I147" s="245"/>
      <c r="J147" s="242">
        <f>K147+L147+M147</f>
        <v>0</v>
      </c>
      <c r="K147" s="242"/>
      <c r="L147" s="242"/>
      <c r="M147" s="242"/>
      <c r="N147" s="242">
        <f>O147+P147+Q147+R147</f>
        <v>0</v>
      </c>
      <c r="O147" s="242"/>
      <c r="P147" s="242"/>
      <c r="Q147" s="242"/>
      <c r="R147" s="242"/>
      <c r="S147" s="242">
        <f>T147+U147+V147+W147+X147</f>
        <v>0</v>
      </c>
      <c r="T147" s="242"/>
      <c r="U147" s="242"/>
      <c r="V147" s="242"/>
      <c r="W147" s="242"/>
      <c r="X147" s="242"/>
      <c r="Y147" s="242"/>
      <c r="Z147" s="243"/>
      <c r="AA147" s="244">
        <f t="shared" si="166"/>
        <v>0</v>
      </c>
      <c r="AB147" s="245">
        <f>H147+AA147</f>
        <v>500</v>
      </c>
      <c r="AD147" s="246"/>
      <c r="AE147" s="247"/>
    </row>
    <row r="148" spans="1:31" x14ac:dyDescent="0.2">
      <c r="A148" s="234">
        <v>6</v>
      </c>
      <c r="B148" s="235" t="s">
        <v>439</v>
      </c>
      <c r="C148" s="236">
        <f>C149+C152+C154+C157+C160+C163</f>
        <v>0</v>
      </c>
      <c r="D148" s="236">
        <f t="shared" ref="D148:AB148" si="167">D149+D152+D154+D157+D160+D163</f>
        <v>21000</v>
      </c>
      <c r="E148" s="236">
        <f t="shared" si="167"/>
        <v>0</v>
      </c>
      <c r="F148" s="236">
        <f t="shared" si="167"/>
        <v>0</v>
      </c>
      <c r="G148" s="237">
        <f t="shared" si="167"/>
        <v>0</v>
      </c>
      <c r="H148" s="238">
        <f t="shared" si="167"/>
        <v>21000</v>
      </c>
      <c r="I148" s="239">
        <f t="shared" si="167"/>
        <v>0</v>
      </c>
      <c r="J148" s="236">
        <f t="shared" si="167"/>
        <v>0</v>
      </c>
      <c r="K148" s="236">
        <f t="shared" si="167"/>
        <v>0</v>
      </c>
      <c r="L148" s="236">
        <f t="shared" si="167"/>
        <v>0</v>
      </c>
      <c r="M148" s="236">
        <f t="shared" si="167"/>
        <v>0</v>
      </c>
      <c r="N148" s="236">
        <f t="shared" si="167"/>
        <v>6250</v>
      </c>
      <c r="O148" s="236">
        <f t="shared" si="167"/>
        <v>0</v>
      </c>
      <c r="P148" s="236">
        <f t="shared" si="167"/>
        <v>0</v>
      </c>
      <c r="Q148" s="236">
        <f t="shared" si="167"/>
        <v>0</v>
      </c>
      <c r="R148" s="236">
        <f t="shared" si="167"/>
        <v>0</v>
      </c>
      <c r="S148" s="236">
        <f t="shared" si="167"/>
        <v>0</v>
      </c>
      <c r="T148" s="236">
        <f t="shared" si="167"/>
        <v>0</v>
      </c>
      <c r="U148" s="236">
        <f t="shared" si="167"/>
        <v>0</v>
      </c>
      <c r="V148" s="236">
        <f t="shared" si="167"/>
        <v>0</v>
      </c>
      <c r="W148" s="236">
        <f t="shared" si="167"/>
        <v>0</v>
      </c>
      <c r="X148" s="236">
        <f t="shared" si="167"/>
        <v>0</v>
      </c>
      <c r="Y148" s="236">
        <f t="shared" si="167"/>
        <v>0</v>
      </c>
      <c r="Z148" s="237">
        <f t="shared" si="167"/>
        <v>0</v>
      </c>
      <c r="AA148" s="238">
        <f t="shared" si="167"/>
        <v>6250</v>
      </c>
      <c r="AB148" s="239">
        <f t="shared" si="167"/>
        <v>27250</v>
      </c>
      <c r="AD148" s="233"/>
      <c r="AE148" s="55"/>
    </row>
    <row r="149" spans="1:31" x14ac:dyDescent="0.2">
      <c r="A149" s="234" t="s">
        <v>187</v>
      </c>
      <c r="B149" s="235" t="s">
        <v>188</v>
      </c>
      <c r="C149" s="236">
        <f>C150+C151</f>
        <v>0</v>
      </c>
      <c r="D149" s="236">
        <f t="shared" ref="D149:AB149" si="168">D150+D151</f>
        <v>21000</v>
      </c>
      <c r="E149" s="236">
        <f t="shared" si="168"/>
        <v>0</v>
      </c>
      <c r="F149" s="236">
        <f t="shared" si="168"/>
        <v>0</v>
      </c>
      <c r="G149" s="237">
        <f t="shared" si="168"/>
        <v>0</v>
      </c>
      <c r="H149" s="238">
        <f t="shared" si="168"/>
        <v>21000</v>
      </c>
      <c r="I149" s="239">
        <f t="shared" si="168"/>
        <v>0</v>
      </c>
      <c r="J149" s="236">
        <f t="shared" si="168"/>
        <v>0</v>
      </c>
      <c r="K149" s="236">
        <f t="shared" si="168"/>
        <v>0</v>
      </c>
      <c r="L149" s="236">
        <f t="shared" si="168"/>
        <v>0</v>
      </c>
      <c r="M149" s="236">
        <f t="shared" si="168"/>
        <v>0</v>
      </c>
      <c r="N149" s="236">
        <f t="shared" si="168"/>
        <v>0</v>
      </c>
      <c r="O149" s="236">
        <f t="shared" si="168"/>
        <v>0</v>
      </c>
      <c r="P149" s="236">
        <f t="shared" si="168"/>
        <v>0</v>
      </c>
      <c r="Q149" s="236">
        <f t="shared" si="168"/>
        <v>0</v>
      </c>
      <c r="R149" s="236">
        <f t="shared" si="168"/>
        <v>0</v>
      </c>
      <c r="S149" s="236">
        <f t="shared" si="168"/>
        <v>0</v>
      </c>
      <c r="T149" s="236">
        <f t="shared" si="168"/>
        <v>0</v>
      </c>
      <c r="U149" s="236">
        <f t="shared" si="168"/>
        <v>0</v>
      </c>
      <c r="V149" s="236">
        <f t="shared" si="168"/>
        <v>0</v>
      </c>
      <c r="W149" s="236">
        <f t="shared" si="168"/>
        <v>0</v>
      </c>
      <c r="X149" s="236">
        <f t="shared" si="168"/>
        <v>0</v>
      </c>
      <c r="Y149" s="236">
        <f t="shared" si="168"/>
        <v>0</v>
      </c>
      <c r="Z149" s="237">
        <f t="shared" si="168"/>
        <v>0</v>
      </c>
      <c r="AA149" s="238">
        <f t="shared" si="168"/>
        <v>0</v>
      </c>
      <c r="AB149" s="239">
        <f t="shared" si="168"/>
        <v>21000</v>
      </c>
      <c r="AD149" s="233"/>
      <c r="AE149" s="55"/>
    </row>
    <row r="150" spans="1:31" s="261" customFormat="1" x14ac:dyDescent="0.2">
      <c r="A150" s="254" t="s">
        <v>189</v>
      </c>
      <c r="B150" s="255" t="s">
        <v>190</v>
      </c>
      <c r="C150" s="242"/>
      <c r="D150" s="242">
        <v>21000</v>
      </c>
      <c r="E150" s="242"/>
      <c r="F150" s="242"/>
      <c r="G150" s="243"/>
      <c r="H150" s="244">
        <f>C150+D150+E150+F150+G150</f>
        <v>21000</v>
      </c>
      <c r="I150" s="245"/>
      <c r="J150" s="242">
        <f t="shared" ref="J150:J151" si="169">K150+L150+M150</f>
        <v>0</v>
      </c>
      <c r="K150" s="242"/>
      <c r="L150" s="242"/>
      <c r="M150" s="242"/>
      <c r="N150" s="242">
        <f t="shared" ref="N150:N151" si="170">O150+P150+Q150+R150</f>
        <v>0</v>
      </c>
      <c r="O150" s="242"/>
      <c r="P150" s="242"/>
      <c r="Q150" s="242"/>
      <c r="R150" s="242"/>
      <c r="S150" s="242">
        <f>T150+U150+V150+W150+X150</f>
        <v>0</v>
      </c>
      <c r="T150" s="242"/>
      <c r="U150" s="242"/>
      <c r="V150" s="242"/>
      <c r="W150" s="242"/>
      <c r="X150" s="242"/>
      <c r="Y150" s="242"/>
      <c r="Z150" s="243"/>
      <c r="AA150" s="244">
        <f t="shared" ref="AA150:AA151" si="171">I150+J150+S150+N150+Y150+Z150</f>
        <v>0</v>
      </c>
      <c r="AB150" s="245">
        <f>H150+AA150</f>
        <v>21000</v>
      </c>
      <c r="AD150" s="262"/>
      <c r="AE150" s="55"/>
    </row>
    <row r="151" spans="1:31" hidden="1" x14ac:dyDescent="0.2">
      <c r="A151" s="240" t="s">
        <v>440</v>
      </c>
      <c r="B151" s="241" t="s">
        <v>441</v>
      </c>
      <c r="C151" s="242"/>
      <c r="D151" s="242"/>
      <c r="E151" s="242"/>
      <c r="F151" s="242"/>
      <c r="G151" s="243"/>
      <c r="H151" s="244">
        <f>C151+D151+E151+F151+G151</f>
        <v>0</v>
      </c>
      <c r="I151" s="245"/>
      <c r="J151" s="242">
        <f t="shared" si="169"/>
        <v>0</v>
      </c>
      <c r="K151" s="242"/>
      <c r="L151" s="242"/>
      <c r="M151" s="242"/>
      <c r="N151" s="242">
        <f t="shared" si="170"/>
        <v>0</v>
      </c>
      <c r="O151" s="242"/>
      <c r="P151" s="242"/>
      <c r="Q151" s="242"/>
      <c r="R151" s="242"/>
      <c r="S151" s="242">
        <f>T151+U151+V151+W151+X151</f>
        <v>0</v>
      </c>
      <c r="T151" s="242"/>
      <c r="U151" s="242"/>
      <c r="V151" s="242"/>
      <c r="W151" s="242"/>
      <c r="X151" s="242"/>
      <c r="Y151" s="242"/>
      <c r="Z151" s="243"/>
      <c r="AA151" s="244">
        <f t="shared" si="171"/>
        <v>0</v>
      </c>
      <c r="AB151" s="245">
        <f>H151+AA151</f>
        <v>0</v>
      </c>
      <c r="AD151" s="233"/>
      <c r="AE151" s="55"/>
    </row>
    <row r="152" spans="1:31" hidden="1" x14ac:dyDescent="0.2">
      <c r="A152" s="234">
        <v>6.02</v>
      </c>
      <c r="B152" s="235" t="s">
        <v>442</v>
      </c>
      <c r="C152" s="236">
        <f t="shared" ref="C152:AB152" si="172">C153</f>
        <v>0</v>
      </c>
      <c r="D152" s="236">
        <f t="shared" si="172"/>
        <v>0</v>
      </c>
      <c r="E152" s="236">
        <f t="shared" si="172"/>
        <v>0</v>
      </c>
      <c r="F152" s="236">
        <f t="shared" si="172"/>
        <v>0</v>
      </c>
      <c r="G152" s="237">
        <f t="shared" si="172"/>
        <v>0</v>
      </c>
      <c r="H152" s="238">
        <f t="shared" si="172"/>
        <v>0</v>
      </c>
      <c r="I152" s="239">
        <f t="shared" si="172"/>
        <v>0</v>
      </c>
      <c r="J152" s="236">
        <f t="shared" si="172"/>
        <v>0</v>
      </c>
      <c r="K152" s="236">
        <f t="shared" si="172"/>
        <v>0</v>
      </c>
      <c r="L152" s="236">
        <f t="shared" si="172"/>
        <v>0</v>
      </c>
      <c r="M152" s="236">
        <f t="shared" si="172"/>
        <v>0</v>
      </c>
      <c r="N152" s="236">
        <f t="shared" si="172"/>
        <v>0</v>
      </c>
      <c r="O152" s="236">
        <f t="shared" si="172"/>
        <v>0</v>
      </c>
      <c r="P152" s="236">
        <f t="shared" si="172"/>
        <v>0</v>
      </c>
      <c r="Q152" s="236">
        <f t="shared" si="172"/>
        <v>0</v>
      </c>
      <c r="R152" s="236">
        <f t="shared" si="172"/>
        <v>0</v>
      </c>
      <c r="S152" s="236">
        <f t="shared" si="172"/>
        <v>0</v>
      </c>
      <c r="T152" s="236">
        <f t="shared" si="172"/>
        <v>0</v>
      </c>
      <c r="U152" s="236">
        <f t="shared" si="172"/>
        <v>0</v>
      </c>
      <c r="V152" s="236">
        <f t="shared" si="172"/>
        <v>0</v>
      </c>
      <c r="W152" s="236">
        <f t="shared" si="172"/>
        <v>0</v>
      </c>
      <c r="X152" s="236">
        <f t="shared" si="172"/>
        <v>0</v>
      </c>
      <c r="Y152" s="236">
        <f t="shared" si="172"/>
        <v>0</v>
      </c>
      <c r="Z152" s="237">
        <f t="shared" si="172"/>
        <v>0</v>
      </c>
      <c r="AA152" s="238">
        <f t="shared" si="172"/>
        <v>0</v>
      </c>
      <c r="AB152" s="239">
        <f t="shared" si="172"/>
        <v>0</v>
      </c>
      <c r="AD152" s="233"/>
      <c r="AE152" s="55"/>
    </row>
    <row r="153" spans="1:31" hidden="1" x14ac:dyDescent="0.2">
      <c r="A153" s="240" t="s">
        <v>443</v>
      </c>
      <c r="B153" s="241" t="s">
        <v>444</v>
      </c>
      <c r="C153" s="242"/>
      <c r="D153" s="242"/>
      <c r="E153" s="242"/>
      <c r="F153" s="242"/>
      <c r="G153" s="243"/>
      <c r="H153" s="244">
        <f>C153+D153+E153+F153+G153</f>
        <v>0</v>
      </c>
      <c r="I153" s="245"/>
      <c r="J153" s="242">
        <f>K153+L153+M153</f>
        <v>0</v>
      </c>
      <c r="K153" s="242"/>
      <c r="L153" s="242"/>
      <c r="M153" s="242"/>
      <c r="N153" s="242">
        <f>O153+P153+Q153+R153</f>
        <v>0</v>
      </c>
      <c r="O153" s="242"/>
      <c r="P153" s="242"/>
      <c r="Q153" s="242"/>
      <c r="R153" s="242"/>
      <c r="S153" s="242">
        <f>T153+U153+V153+W153+X153</f>
        <v>0</v>
      </c>
      <c r="T153" s="242"/>
      <c r="U153" s="242"/>
      <c r="V153" s="242"/>
      <c r="W153" s="242"/>
      <c r="X153" s="242"/>
      <c r="Y153" s="242"/>
      <c r="Z153" s="243"/>
      <c r="AA153" s="244">
        <f>I153+J153+S153+N153+Y153+Z153</f>
        <v>0</v>
      </c>
      <c r="AB153" s="245">
        <f>H153+AA153</f>
        <v>0</v>
      </c>
      <c r="AD153" s="233"/>
      <c r="AE153" s="55"/>
    </row>
    <row r="154" spans="1:31" x14ac:dyDescent="0.2">
      <c r="A154" s="234" t="s">
        <v>445</v>
      </c>
      <c r="B154" s="235" t="s">
        <v>446</v>
      </c>
      <c r="C154" s="236">
        <f>C155+C156</f>
        <v>0</v>
      </c>
      <c r="D154" s="236">
        <f t="shared" ref="D154:AB154" si="173">D155+D156</f>
        <v>0</v>
      </c>
      <c r="E154" s="236">
        <f t="shared" si="173"/>
        <v>0</v>
      </c>
      <c r="F154" s="236">
        <f t="shared" si="173"/>
        <v>0</v>
      </c>
      <c r="G154" s="237">
        <f t="shared" si="173"/>
        <v>0</v>
      </c>
      <c r="H154" s="238">
        <f t="shared" si="173"/>
        <v>0</v>
      </c>
      <c r="I154" s="239">
        <f t="shared" si="173"/>
        <v>0</v>
      </c>
      <c r="J154" s="236">
        <f t="shared" si="173"/>
        <v>0</v>
      </c>
      <c r="K154" s="236">
        <f t="shared" si="173"/>
        <v>0</v>
      </c>
      <c r="L154" s="236">
        <f t="shared" si="173"/>
        <v>0</v>
      </c>
      <c r="M154" s="236">
        <f t="shared" si="173"/>
        <v>0</v>
      </c>
      <c r="N154" s="236">
        <f t="shared" si="173"/>
        <v>6250</v>
      </c>
      <c r="O154" s="236">
        <f t="shared" si="173"/>
        <v>0</v>
      </c>
      <c r="P154" s="236">
        <f t="shared" si="173"/>
        <v>0</v>
      </c>
      <c r="Q154" s="236">
        <f t="shared" si="173"/>
        <v>0</v>
      </c>
      <c r="R154" s="236">
        <f t="shared" si="173"/>
        <v>0</v>
      </c>
      <c r="S154" s="236">
        <f t="shared" si="173"/>
        <v>0</v>
      </c>
      <c r="T154" s="236">
        <f t="shared" si="173"/>
        <v>0</v>
      </c>
      <c r="U154" s="236">
        <f t="shared" si="173"/>
        <v>0</v>
      </c>
      <c r="V154" s="236">
        <f t="shared" si="173"/>
        <v>0</v>
      </c>
      <c r="W154" s="236">
        <f t="shared" si="173"/>
        <v>0</v>
      </c>
      <c r="X154" s="236">
        <f t="shared" si="173"/>
        <v>0</v>
      </c>
      <c r="Y154" s="236">
        <f t="shared" si="173"/>
        <v>0</v>
      </c>
      <c r="Z154" s="237">
        <f t="shared" si="173"/>
        <v>0</v>
      </c>
      <c r="AA154" s="238">
        <f t="shared" si="173"/>
        <v>6250</v>
      </c>
      <c r="AB154" s="239">
        <f t="shared" si="173"/>
        <v>6250</v>
      </c>
      <c r="AD154" s="233"/>
      <c r="AE154" s="55"/>
    </row>
    <row r="155" spans="1:31" s="32" customFormat="1" x14ac:dyDescent="0.2">
      <c r="A155" s="240" t="s">
        <v>447</v>
      </c>
      <c r="B155" s="241" t="s">
        <v>448</v>
      </c>
      <c r="C155" s="242"/>
      <c r="D155" s="242"/>
      <c r="E155" s="242"/>
      <c r="F155" s="242"/>
      <c r="G155" s="243"/>
      <c r="H155" s="244">
        <f t="shared" ref="H155:H156" si="174">C155+D155+E155+F155+G155</f>
        <v>0</v>
      </c>
      <c r="I155" s="245"/>
      <c r="J155" s="242">
        <f t="shared" ref="J155:J156" si="175">K155+L155+M155</f>
        <v>0</v>
      </c>
      <c r="K155" s="242"/>
      <c r="L155" s="242"/>
      <c r="M155" s="242"/>
      <c r="N155" s="242">
        <f>O155+P155+Q155+R155+(5000)</f>
        <v>5000</v>
      </c>
      <c r="O155" s="242"/>
      <c r="P155" s="242"/>
      <c r="Q155" s="242"/>
      <c r="R155" s="242"/>
      <c r="S155" s="242">
        <f>T155+U155+V155+W155+X155</f>
        <v>0</v>
      </c>
      <c r="T155" s="242"/>
      <c r="U155" s="242"/>
      <c r="V155" s="242"/>
      <c r="W155" s="242"/>
      <c r="X155" s="242"/>
      <c r="Y155" s="242"/>
      <c r="Z155" s="243"/>
      <c r="AA155" s="244">
        <f t="shared" ref="AA155:AA156" si="176">I155+J155+S155+N155+Y155+Z155</f>
        <v>5000</v>
      </c>
      <c r="AB155" s="245">
        <f>H155+AA155</f>
        <v>5000</v>
      </c>
      <c r="AD155" s="246"/>
      <c r="AE155" s="55"/>
    </row>
    <row r="156" spans="1:31" x14ac:dyDescent="0.2">
      <c r="A156" s="240" t="s">
        <v>449</v>
      </c>
      <c r="B156" s="241" t="s">
        <v>450</v>
      </c>
      <c r="C156" s="242"/>
      <c r="D156" s="242"/>
      <c r="E156" s="242"/>
      <c r="F156" s="242"/>
      <c r="G156" s="243"/>
      <c r="H156" s="244">
        <f t="shared" si="174"/>
        <v>0</v>
      </c>
      <c r="I156" s="245"/>
      <c r="J156" s="242">
        <f t="shared" si="175"/>
        <v>0</v>
      </c>
      <c r="K156" s="242"/>
      <c r="L156" s="242"/>
      <c r="M156" s="242"/>
      <c r="N156" s="242">
        <f>O156+P156+Q156+R156+(1250)</f>
        <v>1250</v>
      </c>
      <c r="O156" s="242"/>
      <c r="P156" s="242"/>
      <c r="Q156" s="242"/>
      <c r="R156" s="242"/>
      <c r="S156" s="242">
        <f>T156+U156+V156+W156+X156</f>
        <v>0</v>
      </c>
      <c r="T156" s="242"/>
      <c r="U156" s="242"/>
      <c r="V156" s="242"/>
      <c r="W156" s="242"/>
      <c r="X156" s="242"/>
      <c r="Y156" s="242"/>
      <c r="Z156" s="243"/>
      <c r="AA156" s="244">
        <f t="shared" si="176"/>
        <v>1250</v>
      </c>
      <c r="AB156" s="245">
        <f>H156+AA156</f>
        <v>1250</v>
      </c>
      <c r="AD156" s="233"/>
      <c r="AE156" s="55"/>
    </row>
    <row r="157" spans="1:31" hidden="1" x14ac:dyDescent="0.2">
      <c r="A157" s="234">
        <v>6.04</v>
      </c>
      <c r="B157" s="235" t="s">
        <v>451</v>
      </c>
      <c r="C157" s="236">
        <f>C158+C159</f>
        <v>0</v>
      </c>
      <c r="D157" s="236">
        <f t="shared" ref="D157:AB157" si="177">D158+D159</f>
        <v>0</v>
      </c>
      <c r="E157" s="236">
        <f t="shared" si="177"/>
        <v>0</v>
      </c>
      <c r="F157" s="236">
        <f t="shared" si="177"/>
        <v>0</v>
      </c>
      <c r="G157" s="237">
        <f t="shared" si="177"/>
        <v>0</v>
      </c>
      <c r="H157" s="238">
        <f t="shared" si="177"/>
        <v>0</v>
      </c>
      <c r="I157" s="239">
        <f t="shared" si="177"/>
        <v>0</v>
      </c>
      <c r="J157" s="236">
        <f t="shared" si="177"/>
        <v>0</v>
      </c>
      <c r="K157" s="236">
        <f t="shared" si="177"/>
        <v>0</v>
      </c>
      <c r="L157" s="236">
        <f t="shared" si="177"/>
        <v>0</v>
      </c>
      <c r="M157" s="236">
        <f t="shared" si="177"/>
        <v>0</v>
      </c>
      <c r="N157" s="236">
        <f t="shared" si="177"/>
        <v>0</v>
      </c>
      <c r="O157" s="236">
        <f t="shared" si="177"/>
        <v>0</v>
      </c>
      <c r="P157" s="236">
        <f t="shared" si="177"/>
        <v>0</v>
      </c>
      <c r="Q157" s="236">
        <f t="shared" si="177"/>
        <v>0</v>
      </c>
      <c r="R157" s="236">
        <f t="shared" si="177"/>
        <v>0</v>
      </c>
      <c r="S157" s="236">
        <f t="shared" si="177"/>
        <v>0</v>
      </c>
      <c r="T157" s="236">
        <f t="shared" si="177"/>
        <v>0</v>
      </c>
      <c r="U157" s="236">
        <f t="shared" si="177"/>
        <v>0</v>
      </c>
      <c r="V157" s="236">
        <f t="shared" si="177"/>
        <v>0</v>
      </c>
      <c r="W157" s="236">
        <f t="shared" si="177"/>
        <v>0</v>
      </c>
      <c r="X157" s="236">
        <f t="shared" si="177"/>
        <v>0</v>
      </c>
      <c r="Y157" s="236">
        <f t="shared" si="177"/>
        <v>0</v>
      </c>
      <c r="Z157" s="237">
        <f t="shared" si="177"/>
        <v>0</v>
      </c>
      <c r="AA157" s="238">
        <f t="shared" si="177"/>
        <v>0</v>
      </c>
      <c r="AB157" s="239">
        <f t="shared" si="177"/>
        <v>0</v>
      </c>
      <c r="AD157" s="233"/>
      <c r="AE157" s="55"/>
    </row>
    <row r="158" spans="1:31" hidden="1" x14ac:dyDescent="0.2">
      <c r="A158" s="240" t="s">
        <v>452</v>
      </c>
      <c r="B158" s="241" t="s">
        <v>453</v>
      </c>
      <c r="C158" s="242"/>
      <c r="D158" s="242"/>
      <c r="E158" s="242"/>
      <c r="F158" s="242"/>
      <c r="G158" s="243"/>
      <c r="H158" s="244">
        <f t="shared" ref="H158:H159" si="178">C158+D158+E158+F158+G158</f>
        <v>0</v>
      </c>
      <c r="I158" s="245"/>
      <c r="J158" s="242">
        <f t="shared" ref="J158:J159" si="179">K158+L158+M158</f>
        <v>0</v>
      </c>
      <c r="K158" s="242"/>
      <c r="L158" s="242"/>
      <c r="M158" s="242"/>
      <c r="N158" s="242">
        <f t="shared" ref="N158:N159" si="180">O158+P158+Q158+R158</f>
        <v>0</v>
      </c>
      <c r="O158" s="242"/>
      <c r="P158" s="242"/>
      <c r="Q158" s="242"/>
      <c r="R158" s="242"/>
      <c r="S158" s="242">
        <f>T158+U158+V158+W158+X158</f>
        <v>0</v>
      </c>
      <c r="T158" s="242"/>
      <c r="U158" s="242"/>
      <c r="V158" s="242"/>
      <c r="W158" s="242"/>
      <c r="X158" s="242"/>
      <c r="Y158" s="242"/>
      <c r="Z158" s="243"/>
      <c r="AA158" s="244">
        <f t="shared" ref="AA158:AA159" si="181">I158+J158+S158+N158+Y158+Z158</f>
        <v>0</v>
      </c>
      <c r="AB158" s="245">
        <f>H158+AA158</f>
        <v>0</v>
      </c>
      <c r="AD158" s="233"/>
      <c r="AE158" s="55"/>
    </row>
    <row r="159" spans="1:31" s="32" customFormat="1" hidden="1" x14ac:dyDescent="0.2">
      <c r="A159" s="240" t="s">
        <v>454</v>
      </c>
      <c r="B159" s="241" t="s">
        <v>455</v>
      </c>
      <c r="C159" s="242"/>
      <c r="D159" s="242"/>
      <c r="E159" s="242"/>
      <c r="F159" s="242"/>
      <c r="G159" s="243"/>
      <c r="H159" s="244">
        <f t="shared" si="178"/>
        <v>0</v>
      </c>
      <c r="I159" s="245"/>
      <c r="J159" s="242">
        <f t="shared" si="179"/>
        <v>0</v>
      </c>
      <c r="K159" s="242"/>
      <c r="L159" s="242"/>
      <c r="M159" s="242"/>
      <c r="N159" s="242">
        <f t="shared" si="180"/>
        <v>0</v>
      </c>
      <c r="O159" s="242"/>
      <c r="P159" s="242"/>
      <c r="Q159" s="242"/>
      <c r="R159" s="242"/>
      <c r="S159" s="242">
        <f>T159+U159+V159+W159+X159</f>
        <v>0</v>
      </c>
      <c r="T159" s="242"/>
      <c r="U159" s="242"/>
      <c r="V159" s="242"/>
      <c r="W159" s="242"/>
      <c r="X159" s="242"/>
      <c r="Y159" s="242"/>
      <c r="Z159" s="243"/>
      <c r="AA159" s="244">
        <f t="shared" si="181"/>
        <v>0</v>
      </c>
      <c r="AB159" s="245">
        <f>H159+AA159</f>
        <v>0</v>
      </c>
      <c r="AD159" s="246"/>
      <c r="AE159" s="55"/>
    </row>
    <row r="160" spans="1:31" hidden="1" x14ac:dyDescent="0.2">
      <c r="A160" s="234" t="s">
        <v>456</v>
      </c>
      <c r="B160" s="235" t="s">
        <v>457</v>
      </c>
      <c r="C160" s="236">
        <f>C161+C162</f>
        <v>0</v>
      </c>
      <c r="D160" s="236">
        <f t="shared" ref="D160:AB160" si="182">D161+D162</f>
        <v>0</v>
      </c>
      <c r="E160" s="236">
        <f t="shared" si="182"/>
        <v>0</v>
      </c>
      <c r="F160" s="236">
        <f t="shared" si="182"/>
        <v>0</v>
      </c>
      <c r="G160" s="237">
        <f t="shared" si="182"/>
        <v>0</v>
      </c>
      <c r="H160" s="238">
        <f t="shared" si="182"/>
        <v>0</v>
      </c>
      <c r="I160" s="239">
        <f t="shared" si="182"/>
        <v>0</v>
      </c>
      <c r="J160" s="236">
        <f t="shared" si="182"/>
        <v>0</v>
      </c>
      <c r="K160" s="236">
        <f t="shared" si="182"/>
        <v>0</v>
      </c>
      <c r="L160" s="236">
        <f t="shared" si="182"/>
        <v>0</v>
      </c>
      <c r="M160" s="236">
        <f t="shared" si="182"/>
        <v>0</v>
      </c>
      <c r="N160" s="236">
        <f t="shared" si="182"/>
        <v>0</v>
      </c>
      <c r="O160" s="236">
        <f t="shared" si="182"/>
        <v>0</v>
      </c>
      <c r="P160" s="236">
        <f t="shared" si="182"/>
        <v>0</v>
      </c>
      <c r="Q160" s="236">
        <f t="shared" si="182"/>
        <v>0</v>
      </c>
      <c r="R160" s="236">
        <f t="shared" si="182"/>
        <v>0</v>
      </c>
      <c r="S160" s="236">
        <f t="shared" si="182"/>
        <v>0</v>
      </c>
      <c r="T160" s="236">
        <f t="shared" si="182"/>
        <v>0</v>
      </c>
      <c r="U160" s="236">
        <f t="shared" si="182"/>
        <v>0</v>
      </c>
      <c r="V160" s="236">
        <f t="shared" si="182"/>
        <v>0</v>
      </c>
      <c r="W160" s="236">
        <f t="shared" si="182"/>
        <v>0</v>
      </c>
      <c r="X160" s="236">
        <f t="shared" si="182"/>
        <v>0</v>
      </c>
      <c r="Y160" s="236">
        <f t="shared" si="182"/>
        <v>0</v>
      </c>
      <c r="Z160" s="237">
        <f t="shared" si="182"/>
        <v>0</v>
      </c>
      <c r="AA160" s="238">
        <f t="shared" si="182"/>
        <v>0</v>
      </c>
      <c r="AB160" s="239">
        <f t="shared" si="182"/>
        <v>0</v>
      </c>
      <c r="AD160" s="233"/>
      <c r="AE160" s="55"/>
    </row>
    <row r="161" spans="1:31" hidden="1" x14ac:dyDescent="0.2">
      <c r="A161" s="240" t="s">
        <v>458</v>
      </c>
      <c r="B161" s="241" t="s">
        <v>459</v>
      </c>
      <c r="C161" s="242"/>
      <c r="D161" s="242"/>
      <c r="E161" s="242"/>
      <c r="F161" s="242"/>
      <c r="G161" s="243"/>
      <c r="H161" s="244">
        <f t="shared" ref="H161:H162" si="183">C161+D161+E161+F161+G161</f>
        <v>0</v>
      </c>
      <c r="I161" s="245"/>
      <c r="J161" s="242">
        <f t="shared" ref="J161:J162" si="184">K161+L161+M161</f>
        <v>0</v>
      </c>
      <c r="K161" s="242"/>
      <c r="L161" s="242"/>
      <c r="M161" s="242"/>
      <c r="N161" s="242">
        <f t="shared" ref="N161:N162" si="185">O161+P161+Q161+R161</f>
        <v>0</v>
      </c>
      <c r="O161" s="242"/>
      <c r="P161" s="242"/>
      <c r="Q161" s="242"/>
      <c r="R161" s="242"/>
      <c r="S161" s="242">
        <f>T161+U161+V161+W161+X161</f>
        <v>0</v>
      </c>
      <c r="T161" s="242"/>
      <c r="U161" s="242"/>
      <c r="V161" s="242"/>
      <c r="W161" s="242"/>
      <c r="X161" s="242"/>
      <c r="Y161" s="242"/>
      <c r="Z161" s="243"/>
      <c r="AA161" s="244">
        <f t="shared" ref="AA161:AA162" si="186">I161+J161+S161+N161+Y161+Z161</f>
        <v>0</v>
      </c>
      <c r="AB161" s="245">
        <f>H161+AA161</f>
        <v>0</v>
      </c>
      <c r="AD161" s="233"/>
      <c r="AE161" s="55"/>
    </row>
    <row r="162" spans="1:31" s="32" customFormat="1" hidden="1" x14ac:dyDescent="0.2">
      <c r="A162" s="240" t="s">
        <v>460</v>
      </c>
      <c r="B162" s="241" t="s">
        <v>461</v>
      </c>
      <c r="C162" s="242"/>
      <c r="D162" s="242"/>
      <c r="E162" s="242"/>
      <c r="F162" s="242"/>
      <c r="G162" s="243"/>
      <c r="H162" s="244">
        <f t="shared" si="183"/>
        <v>0</v>
      </c>
      <c r="I162" s="245"/>
      <c r="J162" s="242">
        <f t="shared" si="184"/>
        <v>0</v>
      </c>
      <c r="K162" s="242"/>
      <c r="L162" s="242"/>
      <c r="M162" s="242"/>
      <c r="N162" s="242">
        <f t="shared" si="185"/>
        <v>0</v>
      </c>
      <c r="O162" s="242"/>
      <c r="P162" s="242"/>
      <c r="Q162" s="242"/>
      <c r="R162" s="242"/>
      <c r="S162" s="242">
        <f>T162+U162+V162+W162+X162</f>
        <v>0</v>
      </c>
      <c r="T162" s="242"/>
      <c r="U162" s="242"/>
      <c r="V162" s="242"/>
      <c r="W162" s="242"/>
      <c r="X162" s="242"/>
      <c r="Y162" s="242"/>
      <c r="Z162" s="243"/>
      <c r="AA162" s="244">
        <f t="shared" si="186"/>
        <v>0</v>
      </c>
      <c r="AB162" s="245">
        <f>H162+AA162</f>
        <v>0</v>
      </c>
      <c r="AD162" s="246"/>
      <c r="AE162" s="55"/>
    </row>
    <row r="163" spans="1:31" s="263" customFormat="1" hidden="1" x14ac:dyDescent="0.2">
      <c r="A163" s="234" t="s">
        <v>462</v>
      </c>
      <c r="B163" s="235" t="s">
        <v>463</v>
      </c>
      <c r="C163" s="236">
        <f>C164</f>
        <v>0</v>
      </c>
      <c r="D163" s="236">
        <f t="shared" ref="D163:AB163" si="187">D164</f>
        <v>0</v>
      </c>
      <c r="E163" s="236">
        <f t="shared" si="187"/>
        <v>0</v>
      </c>
      <c r="F163" s="236">
        <f t="shared" si="187"/>
        <v>0</v>
      </c>
      <c r="G163" s="237">
        <f t="shared" si="187"/>
        <v>0</v>
      </c>
      <c r="H163" s="238">
        <f t="shared" si="187"/>
        <v>0</v>
      </c>
      <c r="I163" s="239">
        <f t="shared" si="187"/>
        <v>0</v>
      </c>
      <c r="J163" s="236">
        <f t="shared" si="187"/>
        <v>0</v>
      </c>
      <c r="K163" s="236">
        <f t="shared" si="187"/>
        <v>0</v>
      </c>
      <c r="L163" s="236">
        <f t="shared" si="187"/>
        <v>0</v>
      </c>
      <c r="M163" s="236">
        <f t="shared" si="187"/>
        <v>0</v>
      </c>
      <c r="N163" s="236">
        <f t="shared" si="187"/>
        <v>0</v>
      </c>
      <c r="O163" s="236">
        <f t="shared" si="187"/>
        <v>0</v>
      </c>
      <c r="P163" s="236">
        <f t="shared" si="187"/>
        <v>0</v>
      </c>
      <c r="Q163" s="236">
        <f t="shared" si="187"/>
        <v>0</v>
      </c>
      <c r="R163" s="236">
        <f t="shared" si="187"/>
        <v>0</v>
      </c>
      <c r="S163" s="236">
        <f t="shared" si="187"/>
        <v>0</v>
      </c>
      <c r="T163" s="236">
        <f t="shared" si="187"/>
        <v>0</v>
      </c>
      <c r="U163" s="236">
        <f t="shared" si="187"/>
        <v>0</v>
      </c>
      <c r="V163" s="236">
        <f t="shared" si="187"/>
        <v>0</v>
      </c>
      <c r="W163" s="236">
        <f t="shared" si="187"/>
        <v>0</v>
      </c>
      <c r="X163" s="236">
        <f t="shared" si="187"/>
        <v>0</v>
      </c>
      <c r="Y163" s="236">
        <f t="shared" si="187"/>
        <v>0</v>
      </c>
      <c r="Z163" s="237">
        <f t="shared" si="187"/>
        <v>0</v>
      </c>
      <c r="AA163" s="238">
        <f t="shared" si="187"/>
        <v>0</v>
      </c>
      <c r="AB163" s="239">
        <f t="shared" si="187"/>
        <v>0</v>
      </c>
      <c r="AD163" s="264"/>
      <c r="AE163" s="55"/>
    </row>
    <row r="164" spans="1:31" hidden="1" x14ac:dyDescent="0.2">
      <c r="A164" s="240" t="s">
        <v>464</v>
      </c>
      <c r="B164" s="241" t="s">
        <v>465</v>
      </c>
      <c r="C164" s="242"/>
      <c r="D164" s="242"/>
      <c r="E164" s="242"/>
      <c r="F164" s="242"/>
      <c r="G164" s="243"/>
      <c r="H164" s="244">
        <f>C164+D164+E164+F164+G164</f>
        <v>0</v>
      </c>
      <c r="I164" s="245"/>
      <c r="J164" s="242">
        <f>K164+L164+M164</f>
        <v>0</v>
      </c>
      <c r="K164" s="242"/>
      <c r="L164" s="242"/>
      <c r="M164" s="242"/>
      <c r="N164" s="242">
        <f>O164+P164+Q164+R164</f>
        <v>0</v>
      </c>
      <c r="O164" s="242"/>
      <c r="P164" s="242"/>
      <c r="Q164" s="242"/>
      <c r="R164" s="242"/>
      <c r="S164" s="242">
        <f>T164+U164+V164+W164+X164</f>
        <v>0</v>
      </c>
      <c r="T164" s="242"/>
      <c r="U164" s="242"/>
      <c r="V164" s="242"/>
      <c r="W164" s="242"/>
      <c r="X164" s="242"/>
      <c r="Y164" s="242"/>
      <c r="Z164" s="243"/>
      <c r="AA164" s="244">
        <f>I164+J164+S164+N164+Y164+Z164</f>
        <v>0</v>
      </c>
      <c r="AB164" s="245">
        <f>H164+AA164</f>
        <v>0</v>
      </c>
      <c r="AD164" s="233"/>
      <c r="AE164" s="55"/>
    </row>
    <row r="165" spans="1:31" hidden="1" x14ac:dyDescent="0.2">
      <c r="A165" s="234">
        <v>7</v>
      </c>
      <c r="B165" s="235" t="s">
        <v>105</v>
      </c>
      <c r="C165" s="236">
        <f>C166</f>
        <v>0</v>
      </c>
      <c r="D165" s="236">
        <f t="shared" ref="D165:AB166" si="188">D166</f>
        <v>0</v>
      </c>
      <c r="E165" s="236">
        <f t="shared" si="188"/>
        <v>0</v>
      </c>
      <c r="F165" s="236">
        <f t="shared" si="188"/>
        <v>0</v>
      </c>
      <c r="G165" s="237">
        <f t="shared" si="188"/>
        <v>0</v>
      </c>
      <c r="H165" s="238">
        <f t="shared" si="188"/>
        <v>0</v>
      </c>
      <c r="I165" s="239">
        <f t="shared" si="188"/>
        <v>0</v>
      </c>
      <c r="J165" s="236">
        <f t="shared" si="188"/>
        <v>0</v>
      </c>
      <c r="K165" s="236">
        <f t="shared" si="188"/>
        <v>0</v>
      </c>
      <c r="L165" s="236">
        <f t="shared" si="188"/>
        <v>0</v>
      </c>
      <c r="M165" s="236">
        <f t="shared" si="188"/>
        <v>0</v>
      </c>
      <c r="N165" s="236">
        <f t="shared" si="188"/>
        <v>0</v>
      </c>
      <c r="O165" s="236">
        <f t="shared" si="188"/>
        <v>0</v>
      </c>
      <c r="P165" s="236">
        <f t="shared" si="188"/>
        <v>0</v>
      </c>
      <c r="Q165" s="236">
        <f t="shared" si="188"/>
        <v>0</v>
      </c>
      <c r="R165" s="236">
        <f t="shared" si="188"/>
        <v>0</v>
      </c>
      <c r="S165" s="236">
        <f t="shared" si="188"/>
        <v>0</v>
      </c>
      <c r="T165" s="236">
        <f t="shared" si="188"/>
        <v>0</v>
      </c>
      <c r="U165" s="236">
        <f t="shared" si="188"/>
        <v>0</v>
      </c>
      <c r="V165" s="236">
        <f t="shared" si="188"/>
        <v>0</v>
      </c>
      <c r="W165" s="236">
        <f t="shared" si="188"/>
        <v>0</v>
      </c>
      <c r="X165" s="236">
        <f t="shared" si="188"/>
        <v>0</v>
      </c>
      <c r="Y165" s="236">
        <f t="shared" si="188"/>
        <v>0</v>
      </c>
      <c r="Z165" s="237">
        <f t="shared" si="188"/>
        <v>0</v>
      </c>
      <c r="AA165" s="238">
        <f t="shared" si="188"/>
        <v>0</v>
      </c>
      <c r="AB165" s="239">
        <f t="shared" si="188"/>
        <v>0</v>
      </c>
      <c r="AD165" s="233"/>
      <c r="AE165" s="55"/>
    </row>
    <row r="166" spans="1:31" hidden="1" x14ac:dyDescent="0.2">
      <c r="A166" s="234" t="s">
        <v>466</v>
      </c>
      <c r="B166" s="235" t="s">
        <v>467</v>
      </c>
      <c r="C166" s="236">
        <f t="shared" ref="C166:H166" si="189">C167</f>
        <v>0</v>
      </c>
      <c r="D166" s="236">
        <f t="shared" si="189"/>
        <v>0</v>
      </c>
      <c r="E166" s="236">
        <f t="shared" si="189"/>
        <v>0</v>
      </c>
      <c r="F166" s="236">
        <f t="shared" si="189"/>
        <v>0</v>
      </c>
      <c r="G166" s="237">
        <f t="shared" si="189"/>
        <v>0</v>
      </c>
      <c r="H166" s="238">
        <f t="shared" si="189"/>
        <v>0</v>
      </c>
      <c r="I166" s="239">
        <f t="shared" si="188"/>
        <v>0</v>
      </c>
      <c r="J166" s="236">
        <f t="shared" si="188"/>
        <v>0</v>
      </c>
      <c r="K166" s="236">
        <f t="shared" si="188"/>
        <v>0</v>
      </c>
      <c r="L166" s="236">
        <f t="shared" si="188"/>
        <v>0</v>
      </c>
      <c r="M166" s="236">
        <f t="shared" si="188"/>
        <v>0</v>
      </c>
      <c r="N166" s="236">
        <f t="shared" si="188"/>
        <v>0</v>
      </c>
      <c r="O166" s="236">
        <f t="shared" si="188"/>
        <v>0</v>
      </c>
      <c r="P166" s="236">
        <f t="shared" si="188"/>
        <v>0</v>
      </c>
      <c r="Q166" s="236">
        <f t="shared" si="188"/>
        <v>0</v>
      </c>
      <c r="R166" s="236">
        <f t="shared" si="188"/>
        <v>0</v>
      </c>
      <c r="S166" s="236">
        <f t="shared" si="188"/>
        <v>0</v>
      </c>
      <c r="T166" s="236">
        <f t="shared" si="188"/>
        <v>0</v>
      </c>
      <c r="U166" s="236">
        <f t="shared" si="188"/>
        <v>0</v>
      </c>
      <c r="V166" s="236">
        <f t="shared" si="188"/>
        <v>0</v>
      </c>
      <c r="W166" s="236">
        <f t="shared" si="188"/>
        <v>0</v>
      </c>
      <c r="X166" s="236">
        <f t="shared" si="188"/>
        <v>0</v>
      </c>
      <c r="Y166" s="236">
        <f t="shared" si="188"/>
        <v>0</v>
      </c>
      <c r="Z166" s="237">
        <f t="shared" si="188"/>
        <v>0</v>
      </c>
      <c r="AA166" s="238">
        <f t="shared" si="188"/>
        <v>0</v>
      </c>
      <c r="AB166" s="239">
        <f t="shared" si="188"/>
        <v>0</v>
      </c>
      <c r="AD166" s="233"/>
      <c r="AE166" s="55"/>
    </row>
    <row r="167" spans="1:31" hidden="1" x14ac:dyDescent="0.2">
      <c r="A167" s="254" t="s">
        <v>468</v>
      </c>
      <c r="B167" s="255" t="s">
        <v>469</v>
      </c>
      <c r="C167" s="256"/>
      <c r="D167" s="256"/>
      <c r="E167" s="256"/>
      <c r="F167" s="256"/>
      <c r="G167" s="257"/>
      <c r="H167" s="244">
        <f>C167+D167+E167+F167+G167</f>
        <v>0</v>
      </c>
      <c r="I167" s="245"/>
      <c r="J167" s="242">
        <f>K167+L167+M167</f>
        <v>0</v>
      </c>
      <c r="K167" s="256"/>
      <c r="L167" s="256"/>
      <c r="M167" s="256"/>
      <c r="N167" s="242">
        <f>O167+P167+Q167+R167</f>
        <v>0</v>
      </c>
      <c r="O167" s="256"/>
      <c r="P167" s="256"/>
      <c r="Q167" s="256"/>
      <c r="R167" s="256"/>
      <c r="S167" s="242">
        <f>T167+U167+V167+W167+X167</f>
        <v>0</v>
      </c>
      <c r="T167" s="256"/>
      <c r="U167" s="256"/>
      <c r="V167" s="256"/>
      <c r="W167" s="256"/>
      <c r="X167" s="256"/>
      <c r="Y167" s="256"/>
      <c r="Z167" s="257"/>
      <c r="AA167" s="244">
        <f>I167+J167+S167+N167+Y167+Z167</f>
        <v>0</v>
      </c>
      <c r="AB167" s="245">
        <f>H167+AA167</f>
        <v>0</v>
      </c>
      <c r="AD167" s="233"/>
      <c r="AE167" s="55"/>
    </row>
    <row r="168" spans="1:31" hidden="1" x14ac:dyDescent="0.2">
      <c r="A168" s="234">
        <v>9</v>
      </c>
      <c r="B168" s="235" t="s">
        <v>470</v>
      </c>
      <c r="C168" s="236">
        <f>C169</f>
        <v>0</v>
      </c>
      <c r="D168" s="236">
        <f t="shared" ref="D168:S169" si="190">D169</f>
        <v>0</v>
      </c>
      <c r="E168" s="236">
        <f t="shared" si="190"/>
        <v>0</v>
      </c>
      <c r="F168" s="236">
        <f t="shared" si="190"/>
        <v>0</v>
      </c>
      <c r="G168" s="237">
        <f t="shared" si="190"/>
        <v>0</v>
      </c>
      <c r="H168" s="238">
        <f t="shared" si="190"/>
        <v>0</v>
      </c>
      <c r="I168" s="239">
        <f t="shared" si="190"/>
        <v>0</v>
      </c>
      <c r="J168" s="236">
        <f t="shared" si="190"/>
        <v>0</v>
      </c>
      <c r="K168" s="236">
        <f t="shared" si="190"/>
        <v>0</v>
      </c>
      <c r="L168" s="236">
        <f t="shared" si="190"/>
        <v>0</v>
      </c>
      <c r="M168" s="236">
        <f t="shared" si="190"/>
        <v>0</v>
      </c>
      <c r="N168" s="236">
        <f t="shared" si="190"/>
        <v>0</v>
      </c>
      <c r="O168" s="236">
        <f t="shared" si="190"/>
        <v>0</v>
      </c>
      <c r="P168" s="236">
        <f t="shared" si="190"/>
        <v>0</v>
      </c>
      <c r="Q168" s="236">
        <f t="shared" si="190"/>
        <v>0</v>
      </c>
      <c r="R168" s="236">
        <f t="shared" si="190"/>
        <v>0</v>
      </c>
      <c r="S168" s="236">
        <f t="shared" si="190"/>
        <v>0</v>
      </c>
      <c r="T168" s="236">
        <f t="shared" ref="T168:AM169" si="191">T169</f>
        <v>0</v>
      </c>
      <c r="U168" s="236">
        <f t="shared" si="191"/>
        <v>0</v>
      </c>
      <c r="V168" s="236">
        <f t="shared" si="191"/>
        <v>0</v>
      </c>
      <c r="W168" s="236">
        <f t="shared" si="191"/>
        <v>0</v>
      </c>
      <c r="X168" s="236">
        <f t="shared" si="191"/>
        <v>0</v>
      </c>
      <c r="Y168" s="236">
        <f t="shared" si="191"/>
        <v>0</v>
      </c>
      <c r="Z168" s="237">
        <f t="shared" si="191"/>
        <v>0</v>
      </c>
      <c r="AA168" s="238">
        <f t="shared" si="191"/>
        <v>0</v>
      </c>
      <c r="AB168" s="239">
        <f t="shared" si="191"/>
        <v>0</v>
      </c>
      <c r="AD168" s="233"/>
      <c r="AE168" s="55"/>
    </row>
    <row r="169" spans="1:31" s="32" customFormat="1" hidden="1" x14ac:dyDescent="0.2">
      <c r="A169" s="234" t="s">
        <v>471</v>
      </c>
      <c r="B169" s="235" t="s">
        <v>472</v>
      </c>
      <c r="C169" s="236">
        <f>C170</f>
        <v>0</v>
      </c>
      <c r="D169" s="236">
        <f t="shared" si="190"/>
        <v>0</v>
      </c>
      <c r="E169" s="236">
        <f t="shared" si="190"/>
        <v>0</v>
      </c>
      <c r="F169" s="236">
        <f t="shared" si="190"/>
        <v>0</v>
      </c>
      <c r="G169" s="237">
        <f t="shared" si="190"/>
        <v>0</v>
      </c>
      <c r="H169" s="238">
        <f t="shared" si="190"/>
        <v>0</v>
      </c>
      <c r="I169" s="239">
        <f t="shared" si="190"/>
        <v>0</v>
      </c>
      <c r="J169" s="236">
        <f t="shared" si="190"/>
        <v>0</v>
      </c>
      <c r="K169" s="236">
        <f t="shared" si="190"/>
        <v>0</v>
      </c>
      <c r="L169" s="236">
        <f t="shared" si="190"/>
        <v>0</v>
      </c>
      <c r="M169" s="236">
        <f t="shared" si="190"/>
        <v>0</v>
      </c>
      <c r="N169" s="236">
        <f t="shared" si="190"/>
        <v>0</v>
      </c>
      <c r="O169" s="236">
        <f t="shared" si="190"/>
        <v>0</v>
      </c>
      <c r="P169" s="236">
        <f t="shared" si="190"/>
        <v>0</v>
      </c>
      <c r="Q169" s="236">
        <f t="shared" si="190"/>
        <v>0</v>
      </c>
      <c r="R169" s="236">
        <f t="shared" si="190"/>
        <v>0</v>
      </c>
      <c r="S169" s="236">
        <f t="shared" si="190"/>
        <v>0</v>
      </c>
      <c r="T169" s="236">
        <f t="shared" si="191"/>
        <v>0</v>
      </c>
      <c r="U169" s="236">
        <f t="shared" si="191"/>
        <v>0</v>
      </c>
      <c r="V169" s="236">
        <f t="shared" si="191"/>
        <v>0</v>
      </c>
      <c r="W169" s="236">
        <f t="shared" si="191"/>
        <v>0</v>
      </c>
      <c r="X169" s="236">
        <f t="shared" si="191"/>
        <v>0</v>
      </c>
      <c r="Y169" s="236">
        <f t="shared" si="191"/>
        <v>0</v>
      </c>
      <c r="Z169" s="237">
        <f t="shared" si="191"/>
        <v>0</v>
      </c>
      <c r="AA169" s="238">
        <f t="shared" si="191"/>
        <v>0</v>
      </c>
      <c r="AB169" s="239">
        <f t="shared" si="191"/>
        <v>0</v>
      </c>
      <c r="AD169" s="246"/>
      <c r="AE169" s="55"/>
    </row>
    <row r="170" spans="1:31" hidden="1" x14ac:dyDescent="0.2">
      <c r="A170" s="240" t="s">
        <v>473</v>
      </c>
      <c r="B170" s="241" t="s">
        <v>474</v>
      </c>
      <c r="C170" s="242"/>
      <c r="D170" s="242"/>
      <c r="E170" s="242"/>
      <c r="F170" s="242"/>
      <c r="G170" s="243"/>
      <c r="H170" s="244">
        <f>C170+D170+E170+F170+G170</f>
        <v>0</v>
      </c>
      <c r="I170" s="245"/>
      <c r="J170" s="242">
        <f>K170+L170+M170</f>
        <v>0</v>
      </c>
      <c r="K170" s="242"/>
      <c r="L170" s="242"/>
      <c r="M170" s="242"/>
      <c r="N170" s="242">
        <f>O170+P170+Q170+R170</f>
        <v>0</v>
      </c>
      <c r="O170" s="242"/>
      <c r="P170" s="242"/>
      <c r="Q170" s="242"/>
      <c r="R170" s="242"/>
      <c r="S170" s="242">
        <f>T170+U170+V170+W170+X170</f>
        <v>0</v>
      </c>
      <c r="T170" s="242"/>
      <c r="U170" s="242"/>
      <c r="V170" s="242"/>
      <c r="W170" s="242"/>
      <c r="X170" s="242"/>
      <c r="Y170" s="242"/>
      <c r="Z170" s="243"/>
      <c r="AA170" s="244">
        <f>I170+J170+S170+N170+Y170+Z170</f>
        <v>0</v>
      </c>
      <c r="AB170" s="245">
        <f>H170+AA170</f>
        <v>0</v>
      </c>
      <c r="AD170" s="233"/>
      <c r="AE170" s="55"/>
    </row>
    <row r="171" spans="1:31" ht="13.5" thickBot="1" x14ac:dyDescent="0.25">
      <c r="A171" s="265"/>
      <c r="B171" s="266"/>
      <c r="C171" s="267"/>
      <c r="D171" s="267"/>
      <c r="E171" s="267"/>
      <c r="F171" s="267"/>
      <c r="G171" s="268"/>
      <c r="H171" s="269"/>
      <c r="I171" s="270"/>
      <c r="J171" s="267"/>
      <c r="K171" s="267"/>
      <c r="L171" s="267"/>
      <c r="M171" s="267"/>
      <c r="N171" s="267"/>
      <c r="O171" s="267"/>
      <c r="P171" s="267"/>
      <c r="Q171" s="267"/>
      <c r="R171" s="267"/>
      <c r="S171" s="267"/>
      <c r="T171" s="267"/>
      <c r="U171" s="267"/>
      <c r="V171" s="267"/>
      <c r="W171" s="267"/>
      <c r="X171" s="267"/>
      <c r="Y171" s="267"/>
      <c r="Z171" s="268"/>
      <c r="AA171" s="269"/>
      <c r="AB171" s="270"/>
      <c r="AD171" s="233"/>
      <c r="AE171" s="55"/>
    </row>
    <row r="172" spans="1:31" ht="13.5" thickBot="1" x14ac:dyDescent="0.25">
      <c r="A172" s="271"/>
      <c r="B172" s="272" t="s">
        <v>77</v>
      </c>
      <c r="C172" s="273">
        <f>C11+C35+C92+C127+C130+C148+C165+C168</f>
        <v>219886.53</v>
      </c>
      <c r="D172" s="274">
        <f t="shared" ref="D172:AB172" si="192">D11+D35+D92+D127+D130+D148+D165+D168</f>
        <v>23200</v>
      </c>
      <c r="E172" s="275">
        <f t="shared" si="192"/>
        <v>23500</v>
      </c>
      <c r="F172" s="276">
        <f t="shared" si="192"/>
        <v>5350</v>
      </c>
      <c r="G172" s="277">
        <f t="shared" si="192"/>
        <v>0</v>
      </c>
      <c r="H172" s="278">
        <f t="shared" si="192"/>
        <v>271936.53000000003</v>
      </c>
      <c r="I172" s="279">
        <f t="shared" si="192"/>
        <v>44400</v>
      </c>
      <c r="J172" s="280">
        <f t="shared" si="192"/>
        <v>185606.99928399999</v>
      </c>
      <c r="K172" s="281">
        <f t="shared" si="192"/>
        <v>59409.999283999998</v>
      </c>
      <c r="L172" s="281">
        <f t="shared" si="192"/>
        <v>45197</v>
      </c>
      <c r="M172" s="274">
        <f t="shared" si="192"/>
        <v>60000</v>
      </c>
      <c r="N172" s="282">
        <f t="shared" si="192"/>
        <v>541807.22871599998</v>
      </c>
      <c r="O172" s="283">
        <f t="shared" si="192"/>
        <v>265516.08660600003</v>
      </c>
      <c r="P172" s="283">
        <f t="shared" si="192"/>
        <v>101408.46136799999</v>
      </c>
      <c r="Q172" s="283">
        <f t="shared" si="192"/>
        <v>57983.423013</v>
      </c>
      <c r="R172" s="283">
        <f t="shared" si="192"/>
        <v>33574.807671000002</v>
      </c>
      <c r="S172" s="284">
        <f t="shared" si="192"/>
        <v>53950</v>
      </c>
      <c r="T172" s="285">
        <f t="shared" si="192"/>
        <v>0</v>
      </c>
      <c r="U172" s="285">
        <f t="shared" si="192"/>
        <v>0</v>
      </c>
      <c r="V172" s="285">
        <f t="shared" si="192"/>
        <v>0</v>
      </c>
      <c r="W172" s="285">
        <f t="shared" si="192"/>
        <v>0</v>
      </c>
      <c r="X172" s="285">
        <f t="shared" si="192"/>
        <v>250</v>
      </c>
      <c r="Y172" s="286">
        <f t="shared" si="192"/>
        <v>9000</v>
      </c>
      <c r="Z172" s="287">
        <f t="shared" si="192"/>
        <v>0</v>
      </c>
      <c r="AA172" s="278">
        <f t="shared" si="192"/>
        <v>834764.228</v>
      </c>
      <c r="AB172" s="288">
        <f t="shared" si="192"/>
        <v>1106700.7579999999</v>
      </c>
      <c r="AD172" s="233"/>
      <c r="AE172" s="55"/>
    </row>
    <row r="174" spans="1:31" s="32" customFormat="1" x14ac:dyDescent="0.2">
      <c r="C174" s="289"/>
      <c r="D174" s="289"/>
      <c r="E174" s="289"/>
      <c r="F174" s="289"/>
      <c r="G174" s="289"/>
      <c r="H174" s="289"/>
      <c r="I174" s="289"/>
      <c r="J174" s="289"/>
      <c r="K174" s="247"/>
      <c r="S174" s="289"/>
      <c r="T174" s="289"/>
      <c r="U174" s="289"/>
      <c r="V174" s="289"/>
      <c r="W174" s="289"/>
      <c r="X174" s="289"/>
      <c r="Y174" s="289"/>
      <c r="Z174" s="289"/>
      <c r="AA174" s="289"/>
      <c r="AB174" s="289"/>
      <c r="AD174" s="51"/>
      <c r="AE174" s="31"/>
    </row>
    <row r="175" spans="1:31" s="32" customFormat="1" x14ac:dyDescent="0.2">
      <c r="K175" s="290"/>
      <c r="L175" s="247"/>
      <c r="AD175" s="291"/>
      <c r="AE175" s="31"/>
    </row>
    <row r="176" spans="1:31" s="292" customFormat="1" ht="11.25" x14ac:dyDescent="0.2">
      <c r="C176" s="293"/>
      <c r="D176" s="294"/>
      <c r="E176" s="294"/>
      <c r="F176" s="294"/>
      <c r="G176" s="294"/>
      <c r="H176" s="294"/>
      <c r="I176" s="294"/>
      <c r="J176" s="294"/>
      <c r="K176" s="295"/>
      <c r="L176" s="294"/>
      <c r="M176" s="294"/>
      <c r="N176" s="294"/>
      <c r="O176" s="294"/>
      <c r="P176" s="294"/>
      <c r="Q176" s="294"/>
      <c r="R176" s="294"/>
      <c r="S176" s="295"/>
      <c r="T176" s="294"/>
      <c r="U176" s="294"/>
      <c r="V176" s="294"/>
      <c r="W176" s="294"/>
      <c r="X176" s="294"/>
      <c r="Y176" s="294"/>
      <c r="Z176" s="294"/>
      <c r="AA176" s="294"/>
      <c r="AB176" s="294"/>
      <c r="AD176" s="291"/>
      <c r="AE176" s="31"/>
    </row>
    <row r="177" spans="1:11" x14ac:dyDescent="0.2">
      <c r="A177" s="54" t="s">
        <v>78</v>
      </c>
      <c r="E177" s="296"/>
      <c r="J177" s="247"/>
      <c r="K177" s="32"/>
    </row>
    <row r="178" spans="1:11" x14ac:dyDescent="0.2">
      <c r="A178" s="54" t="s">
        <v>79</v>
      </c>
    </row>
    <row r="179" spans="1:11" x14ac:dyDescent="0.2">
      <c r="A179" s="31"/>
    </row>
    <row r="180" spans="1:11" x14ac:dyDescent="0.2">
      <c r="A180" s="31"/>
    </row>
    <row r="181" spans="1:11" x14ac:dyDescent="0.2">
      <c r="A181" s="31"/>
    </row>
    <row r="182" spans="1:11" x14ac:dyDescent="0.2">
      <c r="A182" s="31" t="s">
        <v>80</v>
      </c>
    </row>
    <row r="183" spans="1:11" x14ac:dyDescent="0.2">
      <c r="A183" s="31" t="s">
        <v>81</v>
      </c>
    </row>
    <row r="184" spans="1:11" x14ac:dyDescent="0.2">
      <c r="A184" s="31"/>
    </row>
    <row r="185" spans="1:11" x14ac:dyDescent="0.2">
      <c r="A185" s="31"/>
    </row>
    <row r="186" spans="1:11" x14ac:dyDescent="0.2">
      <c r="A186" s="31"/>
    </row>
    <row r="187" spans="1:11" x14ac:dyDescent="0.2">
      <c r="A187" s="31" t="s">
        <v>82</v>
      </c>
    </row>
    <row r="188" spans="1:11" x14ac:dyDescent="0.2">
      <c r="A188" s="31" t="s">
        <v>83</v>
      </c>
    </row>
    <row r="192" spans="1:11" x14ac:dyDescent="0.2">
      <c r="A192" s="31" t="s">
        <v>82</v>
      </c>
    </row>
    <row r="193" spans="1:1" x14ac:dyDescent="0.2">
      <c r="A193" s="31" t="s">
        <v>84</v>
      </c>
    </row>
  </sheetData>
  <mergeCells count="7">
    <mergeCell ref="A2:AB2"/>
    <mergeCell ref="A3:AB3"/>
    <mergeCell ref="A5:AB5"/>
    <mergeCell ref="A6:AB6"/>
    <mergeCell ref="A7:AB7"/>
    <mergeCell ref="C9:H9"/>
    <mergeCell ref="I9:AA9"/>
  </mergeCells>
  <printOptions horizontalCentered="1"/>
  <pageMargins left="0.35433070866141736" right="0.43307086614173229" top="0.51181102362204722" bottom="0.70866141732283472" header="0" footer="0"/>
  <pageSetup scale="95"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2"/>
  <sheetViews>
    <sheetView topLeftCell="A144" zoomScaleNormal="100" workbookViewId="0">
      <selection activeCell="F179" sqref="F179"/>
    </sheetView>
  </sheetViews>
  <sheetFormatPr baseColWidth="10" defaultRowHeight="12.75" x14ac:dyDescent="0.2"/>
  <cols>
    <col min="1" max="1" width="10.28515625" customWidth="1"/>
    <col min="2" max="2" width="46.42578125" style="300" customWidth="1"/>
    <col min="3" max="3" width="63.5703125" style="32" customWidth="1"/>
    <col min="4" max="4" width="13.5703125" style="32" customWidth="1"/>
  </cols>
  <sheetData>
    <row r="2" spans="1:5" ht="12.75" customHeight="1" x14ac:dyDescent="0.2">
      <c r="A2" s="202" t="s">
        <v>0</v>
      </c>
      <c r="B2" s="202"/>
      <c r="C2" s="202"/>
      <c r="D2" s="202"/>
      <c r="E2" s="297"/>
    </row>
    <row r="3" spans="1:5" ht="12.75" customHeight="1" x14ac:dyDescent="0.2">
      <c r="A3" s="202" t="s">
        <v>1</v>
      </c>
      <c r="B3" s="202"/>
      <c r="C3" s="202"/>
      <c r="D3" s="202"/>
      <c r="E3" s="298"/>
    </row>
    <row r="5" spans="1:5" x14ac:dyDescent="0.2">
      <c r="A5" s="202" t="s">
        <v>475</v>
      </c>
      <c r="B5" s="202"/>
      <c r="C5" s="202"/>
      <c r="D5" s="202"/>
      <c r="E5" s="298"/>
    </row>
    <row r="6" spans="1:5" x14ac:dyDescent="0.2">
      <c r="A6" s="202" t="s">
        <v>3</v>
      </c>
      <c r="B6" s="202"/>
      <c r="C6" s="202"/>
      <c r="D6" s="202"/>
      <c r="E6" s="298"/>
    </row>
    <row r="7" spans="1:5" x14ac:dyDescent="0.2">
      <c r="A7" s="299" t="s">
        <v>194</v>
      </c>
      <c r="B7" s="299"/>
      <c r="C7" s="299"/>
      <c r="D7" s="299"/>
      <c r="E7" s="298"/>
    </row>
    <row r="8" spans="1:5" ht="18" customHeight="1" thickBot="1" x14ac:dyDescent="0.25">
      <c r="D8" s="31"/>
    </row>
    <row r="9" spans="1:5" ht="23.25" thickBot="1" x14ac:dyDescent="0.25">
      <c r="A9" s="301" t="s">
        <v>197</v>
      </c>
      <c r="B9" s="301" t="s">
        <v>198</v>
      </c>
      <c r="C9" s="210" t="s">
        <v>476</v>
      </c>
      <c r="D9" s="210" t="s">
        <v>224</v>
      </c>
    </row>
    <row r="10" spans="1:5" x14ac:dyDescent="0.2">
      <c r="A10" s="302">
        <v>0</v>
      </c>
      <c r="B10" s="303" t="s">
        <v>225</v>
      </c>
      <c r="C10" s="304"/>
      <c r="D10" s="305">
        <f>D11+D15+D18+D24+D27+D32</f>
        <v>187281.46799999999</v>
      </c>
    </row>
    <row r="11" spans="1:5" x14ac:dyDescent="0.2">
      <c r="A11" s="306">
        <v>0.01</v>
      </c>
      <c r="B11" s="307" t="s">
        <v>226</v>
      </c>
      <c r="C11" s="308"/>
      <c r="D11" s="309">
        <f>D12+D13+D14</f>
        <v>144980</v>
      </c>
    </row>
    <row r="12" spans="1:5" hidden="1" x14ac:dyDescent="0.2">
      <c r="A12" s="310" t="s">
        <v>227</v>
      </c>
      <c r="B12" s="311" t="s">
        <v>228</v>
      </c>
      <c r="C12" s="312"/>
      <c r="D12" s="313">
        <f>'RESUM. GASTO SOLICIIT. SUBPART '!AB13</f>
        <v>0</v>
      </c>
    </row>
    <row r="13" spans="1:5" ht="22.5" x14ac:dyDescent="0.2">
      <c r="A13" s="310" t="s">
        <v>229</v>
      </c>
      <c r="B13" s="311" t="s">
        <v>230</v>
      </c>
      <c r="C13" s="312" t="s">
        <v>477</v>
      </c>
      <c r="D13" s="313">
        <f>'RESUM. GASTO SOLICIIT. SUBPART '!AB14</f>
        <v>144980</v>
      </c>
    </row>
    <row r="14" spans="1:5" hidden="1" x14ac:dyDescent="0.2">
      <c r="A14" s="240" t="s">
        <v>231</v>
      </c>
      <c r="B14" s="314" t="s">
        <v>232</v>
      </c>
      <c r="C14" s="312"/>
      <c r="D14" s="313">
        <f>'RESUM. GASTO SOLICIIT. SUBPART '!AB15</f>
        <v>0</v>
      </c>
    </row>
    <row r="15" spans="1:5" x14ac:dyDescent="0.2">
      <c r="A15" s="306">
        <v>0.02</v>
      </c>
      <c r="B15" s="307" t="s">
        <v>233</v>
      </c>
      <c r="C15" s="315"/>
      <c r="D15" s="309">
        <f>D16+D17</f>
        <v>2200</v>
      </c>
    </row>
    <row r="16" spans="1:5" hidden="1" x14ac:dyDescent="0.2">
      <c r="A16" s="310" t="s">
        <v>234</v>
      </c>
      <c r="B16" s="311" t="s">
        <v>235</v>
      </c>
      <c r="C16" s="312"/>
      <c r="D16" s="313">
        <f>'RESUM. GASTO SOLICIIT. SUBPART '!AB17</f>
        <v>0</v>
      </c>
    </row>
    <row r="17" spans="1:4" ht="22.5" x14ac:dyDescent="0.2">
      <c r="A17" s="310" t="s">
        <v>236</v>
      </c>
      <c r="B17" s="311" t="s">
        <v>237</v>
      </c>
      <c r="C17" s="312" t="s">
        <v>478</v>
      </c>
      <c r="D17" s="313">
        <f>'RESUM. GASTO SOLICIIT. SUBPART '!AB18</f>
        <v>2200</v>
      </c>
    </row>
    <row r="18" spans="1:4" x14ac:dyDescent="0.2">
      <c r="A18" s="306">
        <v>0.03</v>
      </c>
      <c r="B18" s="307" t="s">
        <v>238</v>
      </c>
      <c r="C18" s="315"/>
      <c r="D18" s="309">
        <f>D19+D20+D21+D22+D23</f>
        <v>12076.834000000001</v>
      </c>
    </row>
    <row r="19" spans="1:4" hidden="1" x14ac:dyDescent="0.2">
      <c r="A19" s="310" t="s">
        <v>239</v>
      </c>
      <c r="B19" s="311" t="s">
        <v>240</v>
      </c>
      <c r="C19" s="312"/>
      <c r="D19" s="313">
        <f>'RESUM. GASTO SOLICIIT. SUBPART '!AB20</f>
        <v>0</v>
      </c>
    </row>
    <row r="20" spans="1:4" hidden="1" x14ac:dyDescent="0.2">
      <c r="A20" s="310" t="s">
        <v>241</v>
      </c>
      <c r="B20" s="311" t="s">
        <v>242</v>
      </c>
      <c r="C20" s="312"/>
      <c r="D20" s="313">
        <f>'RESUM. GASTO SOLICIIT. SUBPART '!AB21</f>
        <v>0</v>
      </c>
    </row>
    <row r="21" spans="1:4" x14ac:dyDescent="0.2">
      <c r="A21" s="310" t="s">
        <v>243</v>
      </c>
      <c r="B21" s="314" t="s">
        <v>244</v>
      </c>
      <c r="C21" s="312" t="s">
        <v>479</v>
      </c>
      <c r="D21" s="313">
        <f>'RESUM. GASTO SOLICIIT. SUBPART '!AB22</f>
        <v>12076.834000000001</v>
      </c>
    </row>
    <row r="22" spans="1:4" hidden="1" x14ac:dyDescent="0.2">
      <c r="A22" s="310" t="s">
        <v>245</v>
      </c>
      <c r="B22" s="311" t="s">
        <v>246</v>
      </c>
      <c r="C22" s="312"/>
      <c r="D22" s="313">
        <f>'RESUM. GASTO SOLICIIT. SUBPART '!AB23</f>
        <v>0</v>
      </c>
    </row>
    <row r="23" spans="1:4" hidden="1" x14ac:dyDescent="0.2">
      <c r="A23" s="310" t="s">
        <v>247</v>
      </c>
      <c r="B23" s="311" t="s">
        <v>248</v>
      </c>
      <c r="C23" s="312"/>
      <c r="D23" s="313">
        <f>'RESUM. GASTO SOLICIIT. SUBPART '!AB24</f>
        <v>0</v>
      </c>
    </row>
    <row r="24" spans="1:4" ht="22.5" x14ac:dyDescent="0.2">
      <c r="A24" s="306">
        <v>0.04</v>
      </c>
      <c r="B24" s="316" t="s">
        <v>249</v>
      </c>
      <c r="C24" s="315"/>
      <c r="D24" s="250">
        <f>D25+D26</f>
        <v>14135.55</v>
      </c>
    </row>
    <row r="25" spans="1:4" ht="22.5" x14ac:dyDescent="0.2">
      <c r="A25" s="310" t="s">
        <v>250</v>
      </c>
      <c r="B25" s="317" t="s">
        <v>251</v>
      </c>
      <c r="C25" s="312" t="s">
        <v>480</v>
      </c>
      <c r="D25" s="313">
        <f>'RESUM. GASTO SOLICIIT. SUBPART '!AB26</f>
        <v>13410.65</v>
      </c>
    </row>
    <row r="26" spans="1:4" x14ac:dyDescent="0.2">
      <c r="A26" s="310" t="s">
        <v>252</v>
      </c>
      <c r="B26" s="311" t="s">
        <v>253</v>
      </c>
      <c r="C26" s="312" t="s">
        <v>480</v>
      </c>
      <c r="D26" s="313">
        <f>'RESUM. GASTO SOLICIIT. SUBPART '!AB27</f>
        <v>724.9</v>
      </c>
    </row>
    <row r="27" spans="1:4" ht="22.5" x14ac:dyDescent="0.2">
      <c r="A27" s="306">
        <v>0.05</v>
      </c>
      <c r="B27" s="316" t="s">
        <v>254</v>
      </c>
      <c r="C27" s="315"/>
      <c r="D27" s="250">
        <f>D28+D29+D30+D31</f>
        <v>13889.084000000001</v>
      </c>
    </row>
    <row r="28" spans="1:4" x14ac:dyDescent="0.2">
      <c r="A28" s="310" t="s">
        <v>255</v>
      </c>
      <c r="B28" s="311" t="s">
        <v>256</v>
      </c>
      <c r="C28" s="312" t="s">
        <v>480</v>
      </c>
      <c r="D28" s="313">
        <f>'RESUM. GASTO SOLICIIT. SUBPART '!AB29</f>
        <v>7364.9840000000004</v>
      </c>
    </row>
    <row r="29" spans="1:4" x14ac:dyDescent="0.2">
      <c r="A29" s="310" t="s">
        <v>257</v>
      </c>
      <c r="B29" s="311" t="s">
        <v>258</v>
      </c>
      <c r="C29" s="312" t="s">
        <v>480</v>
      </c>
      <c r="D29" s="313">
        <f>'RESUM. GASTO SOLICIIT. SUBPART '!AB30</f>
        <v>2174.6999999999998</v>
      </c>
    </row>
    <row r="30" spans="1:4" x14ac:dyDescent="0.2">
      <c r="A30" s="310" t="s">
        <v>259</v>
      </c>
      <c r="B30" s="311" t="s">
        <v>260</v>
      </c>
      <c r="C30" s="312" t="s">
        <v>480</v>
      </c>
      <c r="D30" s="313">
        <f>'RESUM. GASTO SOLICIIT. SUBPART '!AB31</f>
        <v>4349.3999999999996</v>
      </c>
    </row>
    <row r="31" spans="1:4" hidden="1" x14ac:dyDescent="0.2">
      <c r="A31" s="310" t="s">
        <v>261</v>
      </c>
      <c r="B31" s="311" t="s">
        <v>262</v>
      </c>
      <c r="C31" s="312"/>
      <c r="D31" s="313">
        <f>'RESUM. GASTO SOLICIIT. SUBPART '!AB32</f>
        <v>0</v>
      </c>
    </row>
    <row r="32" spans="1:4" hidden="1" x14ac:dyDescent="0.2">
      <c r="A32" s="306" t="s">
        <v>263</v>
      </c>
      <c r="B32" s="307" t="s">
        <v>264</v>
      </c>
      <c r="C32" s="315"/>
      <c r="D32" s="309">
        <f>D33</f>
        <v>0</v>
      </c>
    </row>
    <row r="33" spans="1:4" hidden="1" x14ac:dyDescent="0.2">
      <c r="A33" s="310" t="s">
        <v>265</v>
      </c>
      <c r="B33" s="311" t="s">
        <v>266</v>
      </c>
      <c r="C33" s="312"/>
      <c r="D33" s="313">
        <f>'RESUM. GASTO SOLICIIT. SUBPART '!AB34</f>
        <v>0</v>
      </c>
    </row>
    <row r="34" spans="1:4" x14ac:dyDescent="0.2">
      <c r="A34" s="306">
        <v>1</v>
      </c>
      <c r="B34" s="307" t="s">
        <v>267</v>
      </c>
      <c r="C34" s="315"/>
      <c r="D34" s="309">
        <f>D35+D41+D47+D55+D63+D68+D70+D74+D84+D86</f>
        <v>617677</v>
      </c>
    </row>
    <row r="35" spans="1:4" x14ac:dyDescent="0.2">
      <c r="A35" s="306">
        <v>1.01</v>
      </c>
      <c r="B35" s="307" t="s">
        <v>268</v>
      </c>
      <c r="C35" s="315"/>
      <c r="D35" s="309">
        <f>D36+D37+D38+D39+D40</f>
        <v>11500</v>
      </c>
    </row>
    <row r="36" spans="1:4" x14ac:dyDescent="0.2">
      <c r="A36" s="310" t="s">
        <v>269</v>
      </c>
      <c r="B36" s="311" t="s">
        <v>270</v>
      </c>
      <c r="C36" s="312" t="s">
        <v>481</v>
      </c>
      <c r="D36" s="313">
        <f>'RESUM. GASTO SOLICIIT. SUBPART '!AB37</f>
        <v>11500</v>
      </c>
    </row>
    <row r="37" spans="1:4" hidden="1" x14ac:dyDescent="0.2">
      <c r="A37" s="311" t="s">
        <v>271</v>
      </c>
      <c r="B37" s="311" t="s">
        <v>272</v>
      </c>
      <c r="C37" s="312"/>
      <c r="D37" s="313">
        <f>'RESUM. GASTO SOLICIIT. SUBPART '!AB38</f>
        <v>0</v>
      </c>
    </row>
    <row r="38" spans="1:4" s="32" customFormat="1" hidden="1" x14ac:dyDescent="0.2">
      <c r="A38" s="314" t="s">
        <v>273</v>
      </c>
      <c r="B38" s="314" t="s">
        <v>274</v>
      </c>
      <c r="C38" s="312"/>
      <c r="D38" s="313">
        <f>'RESUM. GASTO SOLICIIT. SUBPART '!AB39</f>
        <v>0</v>
      </c>
    </row>
    <row r="39" spans="1:4" hidden="1" x14ac:dyDescent="0.2">
      <c r="A39" s="310" t="s">
        <v>275</v>
      </c>
      <c r="B39" s="311" t="s">
        <v>276</v>
      </c>
      <c r="C39" s="312"/>
      <c r="D39" s="313">
        <f>'RESUM. GASTO SOLICIIT. SUBPART '!AB40</f>
        <v>0</v>
      </c>
    </row>
    <row r="40" spans="1:4" hidden="1" x14ac:dyDescent="0.2">
      <c r="A40" s="310" t="s">
        <v>277</v>
      </c>
      <c r="B40" s="311" t="s">
        <v>278</v>
      </c>
      <c r="C40" s="312"/>
      <c r="D40" s="313">
        <f>'RESUM. GASTO SOLICIIT. SUBPART '!AB41</f>
        <v>0</v>
      </c>
    </row>
    <row r="41" spans="1:4" x14ac:dyDescent="0.2">
      <c r="A41" s="306">
        <v>1.02</v>
      </c>
      <c r="B41" s="307" t="s">
        <v>279</v>
      </c>
      <c r="C41" s="315"/>
      <c r="D41" s="309">
        <f>D42+D43+D44+D45+D46</f>
        <v>66520</v>
      </c>
    </row>
    <row r="42" spans="1:4" ht="33.75" x14ac:dyDescent="0.2">
      <c r="A42" s="254" t="s">
        <v>121</v>
      </c>
      <c r="B42" s="311" t="s">
        <v>280</v>
      </c>
      <c r="C42" s="312" t="s">
        <v>482</v>
      </c>
      <c r="D42" s="313">
        <f>'RESUM. GASTO SOLICIIT. SUBPART '!AB43</f>
        <v>7100</v>
      </c>
    </row>
    <row r="43" spans="1:4" ht="22.5" x14ac:dyDescent="0.2">
      <c r="A43" s="254" t="s">
        <v>123</v>
      </c>
      <c r="B43" s="311" t="s">
        <v>281</v>
      </c>
      <c r="C43" s="312" t="s">
        <v>483</v>
      </c>
      <c r="D43" s="313">
        <f>'RESUM. GASTO SOLICIIT. SUBPART '!AB44</f>
        <v>29750</v>
      </c>
    </row>
    <row r="44" spans="1:4" ht="22.5" x14ac:dyDescent="0.2">
      <c r="A44" s="254" t="s">
        <v>282</v>
      </c>
      <c r="B44" s="311" t="s">
        <v>283</v>
      </c>
      <c r="C44" s="312" t="s">
        <v>484</v>
      </c>
      <c r="D44" s="313">
        <f>'RESUM. GASTO SOLICIIT. SUBPART '!AB45</f>
        <v>50</v>
      </c>
    </row>
    <row r="45" spans="1:4" ht="45" x14ac:dyDescent="0.2">
      <c r="A45" s="254" t="s">
        <v>284</v>
      </c>
      <c r="B45" s="311" t="s">
        <v>285</v>
      </c>
      <c r="C45" s="312" t="s">
        <v>485</v>
      </c>
      <c r="D45" s="313">
        <f>'RESUM. GASTO SOLICIIT. SUBPART '!AB46</f>
        <v>29500</v>
      </c>
    </row>
    <row r="46" spans="1:4" x14ac:dyDescent="0.2">
      <c r="A46" s="254" t="s">
        <v>286</v>
      </c>
      <c r="B46" s="311" t="s">
        <v>287</v>
      </c>
      <c r="C46" s="312" t="s">
        <v>486</v>
      </c>
      <c r="D46" s="313">
        <f>'RESUM. GASTO SOLICIIT. SUBPART '!AB47</f>
        <v>120</v>
      </c>
    </row>
    <row r="47" spans="1:4" x14ac:dyDescent="0.2">
      <c r="A47" s="248">
        <v>1.03</v>
      </c>
      <c r="B47" s="307" t="s">
        <v>288</v>
      </c>
      <c r="C47" s="315"/>
      <c r="D47" s="309">
        <f>D48+D49+D50+D51+D52+D53+D54</f>
        <v>1750</v>
      </c>
    </row>
    <row r="48" spans="1:4" ht="33.75" x14ac:dyDescent="0.2">
      <c r="A48" s="254" t="s">
        <v>289</v>
      </c>
      <c r="B48" s="311" t="s">
        <v>290</v>
      </c>
      <c r="C48" s="312" t="s">
        <v>487</v>
      </c>
      <c r="D48" s="313">
        <f>'RESUM. GASTO SOLICIIT. SUBPART '!AB49</f>
        <v>500</v>
      </c>
    </row>
    <row r="49" spans="1:4" hidden="1" x14ac:dyDescent="0.2">
      <c r="A49" s="254" t="s">
        <v>291</v>
      </c>
      <c r="B49" s="311" t="s">
        <v>292</v>
      </c>
      <c r="C49" s="312"/>
      <c r="D49" s="313">
        <f>'RESUM. GASTO SOLICIIT. SUBPART '!AB50</f>
        <v>0</v>
      </c>
    </row>
    <row r="50" spans="1:4" hidden="1" x14ac:dyDescent="0.2">
      <c r="A50" s="311" t="s">
        <v>293</v>
      </c>
      <c r="B50" s="311" t="s">
        <v>294</v>
      </c>
      <c r="C50" s="312"/>
      <c r="D50" s="313">
        <f>'RESUM. GASTO SOLICIIT. SUBPART '!AB51</f>
        <v>0</v>
      </c>
    </row>
    <row r="51" spans="1:4" hidden="1" x14ac:dyDescent="0.2">
      <c r="A51" s="254" t="s">
        <v>295</v>
      </c>
      <c r="B51" s="311" t="s">
        <v>296</v>
      </c>
      <c r="C51" s="312"/>
      <c r="D51" s="313">
        <f>'RESUM. GASTO SOLICIIT. SUBPART '!AB52</f>
        <v>0</v>
      </c>
    </row>
    <row r="52" spans="1:4" ht="22.5" x14ac:dyDescent="0.2">
      <c r="A52" s="254" t="s">
        <v>297</v>
      </c>
      <c r="B52" s="314" t="s">
        <v>298</v>
      </c>
      <c r="C52" s="312" t="s">
        <v>488</v>
      </c>
      <c r="D52" s="313">
        <f>'RESUM. GASTO SOLICIIT. SUBPART '!AB53</f>
        <v>250</v>
      </c>
    </row>
    <row r="53" spans="1:4" ht="22.5" x14ac:dyDescent="0.2">
      <c r="A53" s="310" t="s">
        <v>299</v>
      </c>
      <c r="B53" s="311" t="s">
        <v>300</v>
      </c>
      <c r="C53" s="312" t="s">
        <v>489</v>
      </c>
      <c r="D53" s="313">
        <f>'RESUM. GASTO SOLICIIT. SUBPART '!AB54</f>
        <v>500</v>
      </c>
    </row>
    <row r="54" spans="1:4" x14ac:dyDescent="0.2">
      <c r="A54" s="310" t="s">
        <v>301</v>
      </c>
      <c r="B54" s="311" t="s">
        <v>302</v>
      </c>
      <c r="C54" s="312" t="s">
        <v>490</v>
      </c>
      <c r="D54" s="313">
        <f>'RESUM. GASTO SOLICIIT. SUBPART '!AB55</f>
        <v>500</v>
      </c>
    </row>
    <row r="55" spans="1:4" x14ac:dyDescent="0.2">
      <c r="A55" s="306">
        <v>1.04</v>
      </c>
      <c r="B55" s="307" t="s">
        <v>303</v>
      </c>
      <c r="C55" s="315"/>
      <c r="D55" s="309">
        <f>D56+D57+D58+D59+D60+D61+D62</f>
        <v>283832</v>
      </c>
    </row>
    <row r="56" spans="1:4" x14ac:dyDescent="0.2">
      <c r="A56" s="310" t="s">
        <v>304</v>
      </c>
      <c r="B56" s="311" t="s">
        <v>305</v>
      </c>
      <c r="C56" s="312" t="s">
        <v>491</v>
      </c>
      <c r="D56" s="313">
        <f>'RESUM. GASTO SOLICIIT. SUBPART '!AB57</f>
        <v>1500</v>
      </c>
    </row>
    <row r="57" spans="1:4" s="32" customFormat="1" hidden="1" x14ac:dyDescent="0.2">
      <c r="A57" s="254" t="s">
        <v>306</v>
      </c>
      <c r="B57" s="314" t="s">
        <v>307</v>
      </c>
      <c r="C57" s="312"/>
      <c r="D57" s="313">
        <f>'RESUM. GASTO SOLICIIT. SUBPART '!AB58</f>
        <v>0</v>
      </c>
    </row>
    <row r="58" spans="1:4" x14ac:dyDescent="0.2">
      <c r="A58" s="311" t="s">
        <v>308</v>
      </c>
      <c r="B58" s="311" t="s">
        <v>309</v>
      </c>
      <c r="C58" s="312" t="s">
        <v>492</v>
      </c>
      <c r="D58" s="313">
        <f>'RESUM. GASTO SOLICIIT. SUBPART '!AB59</f>
        <v>1000</v>
      </c>
    </row>
    <row r="59" spans="1:4" hidden="1" x14ac:dyDescent="0.2">
      <c r="A59" s="310" t="s">
        <v>310</v>
      </c>
      <c r="B59" s="311" t="s">
        <v>311</v>
      </c>
      <c r="C59" s="312"/>
      <c r="D59" s="313">
        <f>'RESUM. GASTO SOLICIIT. SUBPART '!AB60</f>
        <v>0</v>
      </c>
    </row>
    <row r="60" spans="1:4" ht="33.75" x14ac:dyDescent="0.2">
      <c r="A60" s="310" t="s">
        <v>312</v>
      </c>
      <c r="B60" s="314" t="s">
        <v>313</v>
      </c>
      <c r="C60" s="312" t="s">
        <v>493</v>
      </c>
      <c r="D60" s="313">
        <f>'RESUM. GASTO SOLICIIT. SUBPART '!AB61</f>
        <v>12000</v>
      </c>
    </row>
    <row r="61" spans="1:4" ht="33.75" x14ac:dyDescent="0.2">
      <c r="A61" s="254" t="s">
        <v>314</v>
      </c>
      <c r="B61" s="311" t="s">
        <v>315</v>
      </c>
      <c r="C61" s="312" t="s">
        <v>494</v>
      </c>
      <c r="D61" s="313">
        <f>'RESUM. GASTO SOLICIIT. SUBPART '!AB62</f>
        <v>260082</v>
      </c>
    </row>
    <row r="62" spans="1:4" ht="22.5" x14ac:dyDescent="0.2">
      <c r="A62" s="310" t="s">
        <v>316</v>
      </c>
      <c r="B62" s="311" t="s">
        <v>317</v>
      </c>
      <c r="C62" s="312" t="s">
        <v>495</v>
      </c>
      <c r="D62" s="313">
        <f>'RESUM. GASTO SOLICIIT. SUBPART '!AB63</f>
        <v>9250</v>
      </c>
    </row>
    <row r="63" spans="1:4" x14ac:dyDescent="0.2">
      <c r="A63" s="306">
        <v>1.05</v>
      </c>
      <c r="B63" s="307" t="s">
        <v>318</v>
      </c>
      <c r="C63" s="315"/>
      <c r="D63" s="309">
        <f>D64+D65+D66+D67</f>
        <v>121550</v>
      </c>
    </row>
    <row r="64" spans="1:4" ht="22.5" x14ac:dyDescent="0.2">
      <c r="A64" s="310" t="s">
        <v>319</v>
      </c>
      <c r="B64" s="311" t="s">
        <v>320</v>
      </c>
      <c r="C64" s="312" t="s">
        <v>496</v>
      </c>
      <c r="D64" s="313">
        <f>'RESUM. GASTO SOLICIIT. SUBPART '!AB65</f>
        <v>4100</v>
      </c>
    </row>
    <row r="65" spans="1:4" ht="45" x14ac:dyDescent="0.2">
      <c r="A65" s="310" t="s">
        <v>126</v>
      </c>
      <c r="B65" s="311" t="s">
        <v>321</v>
      </c>
      <c r="C65" s="312" t="s">
        <v>497</v>
      </c>
      <c r="D65" s="313">
        <f>'RESUM. GASTO SOLICIIT. SUBPART '!AB66</f>
        <v>117450</v>
      </c>
    </row>
    <row r="66" spans="1:4" hidden="1" x14ac:dyDescent="0.2">
      <c r="A66" s="310" t="s">
        <v>322</v>
      </c>
      <c r="B66" s="311" t="s">
        <v>323</v>
      </c>
      <c r="C66" s="312"/>
      <c r="D66" s="313">
        <f>'RESUM. GASTO SOLICIIT. SUBPART '!AB67</f>
        <v>0</v>
      </c>
    </row>
    <row r="67" spans="1:4" hidden="1" x14ac:dyDescent="0.2">
      <c r="A67" s="310" t="s">
        <v>324</v>
      </c>
      <c r="B67" s="311" t="s">
        <v>325</v>
      </c>
      <c r="C67" s="312"/>
      <c r="D67" s="313">
        <f>'RESUM. GASTO SOLICIIT. SUBPART '!AB68</f>
        <v>0</v>
      </c>
    </row>
    <row r="68" spans="1:4" x14ac:dyDescent="0.2">
      <c r="A68" s="306">
        <v>1.06</v>
      </c>
      <c r="B68" s="307" t="s">
        <v>326</v>
      </c>
      <c r="C68" s="315"/>
      <c r="D68" s="309">
        <f>D69</f>
        <v>77025</v>
      </c>
    </row>
    <row r="69" spans="1:4" ht="33.75" x14ac:dyDescent="0.2">
      <c r="A69" s="310" t="s">
        <v>327</v>
      </c>
      <c r="B69" s="311" t="s">
        <v>328</v>
      </c>
      <c r="C69" s="312" t="s">
        <v>498</v>
      </c>
      <c r="D69" s="313">
        <f>'RESUM. GASTO SOLICIIT. SUBPART '!AB70</f>
        <v>77025</v>
      </c>
    </row>
    <row r="70" spans="1:4" x14ac:dyDescent="0.2">
      <c r="A70" s="306">
        <v>1.07</v>
      </c>
      <c r="B70" s="307" t="s">
        <v>329</v>
      </c>
      <c r="C70" s="315"/>
      <c r="D70" s="309">
        <f>D71+D72+D73</f>
        <v>6000</v>
      </c>
    </row>
    <row r="71" spans="1:4" ht="180" x14ac:dyDescent="0.2">
      <c r="A71" s="311" t="s">
        <v>129</v>
      </c>
      <c r="B71" s="311" t="s">
        <v>330</v>
      </c>
      <c r="C71" s="312" t="s">
        <v>499</v>
      </c>
      <c r="D71" s="313">
        <f>'RESUM. GASTO SOLICIIT. SUBPART '!AB72</f>
        <v>6000</v>
      </c>
    </row>
    <row r="72" spans="1:4" hidden="1" x14ac:dyDescent="0.2">
      <c r="A72" s="310" t="s">
        <v>331</v>
      </c>
      <c r="B72" s="311" t="s">
        <v>332</v>
      </c>
      <c r="C72" s="312"/>
      <c r="D72" s="313">
        <f>'RESUM. GASTO SOLICIIT. SUBPART '!AB73</f>
        <v>0</v>
      </c>
    </row>
    <row r="73" spans="1:4" hidden="1" x14ac:dyDescent="0.2">
      <c r="A73" s="310" t="s">
        <v>333</v>
      </c>
      <c r="B73" s="311" t="s">
        <v>334</v>
      </c>
      <c r="C73" s="312"/>
      <c r="D73" s="313">
        <f>'RESUM. GASTO SOLICIIT. SUBPART '!AB74</f>
        <v>0</v>
      </c>
    </row>
    <row r="74" spans="1:4" x14ac:dyDescent="0.2">
      <c r="A74" s="306">
        <v>1.08</v>
      </c>
      <c r="B74" s="307" t="s">
        <v>335</v>
      </c>
      <c r="C74" s="315"/>
      <c r="D74" s="309">
        <f>D75+D76+D77+D78+D79+D80+D81+D82+D83</f>
        <v>46150</v>
      </c>
    </row>
    <row r="75" spans="1:4" ht="22.5" x14ac:dyDescent="0.2">
      <c r="A75" s="310" t="s">
        <v>336</v>
      </c>
      <c r="B75" s="311" t="s">
        <v>337</v>
      </c>
      <c r="C75" s="312" t="s">
        <v>500</v>
      </c>
      <c r="D75" s="313">
        <f>'RESUM. GASTO SOLICIIT. SUBPART '!AB76</f>
        <v>1000</v>
      </c>
    </row>
    <row r="76" spans="1:4" hidden="1" x14ac:dyDescent="0.2">
      <c r="A76" s="310" t="s">
        <v>338</v>
      </c>
      <c r="B76" s="311" t="s">
        <v>339</v>
      </c>
      <c r="C76" s="312"/>
      <c r="D76" s="313">
        <f>'RESUM. GASTO SOLICIIT. SUBPART '!AB77</f>
        <v>0</v>
      </c>
    </row>
    <row r="77" spans="1:4" hidden="1" x14ac:dyDescent="0.2">
      <c r="A77" s="310" t="s">
        <v>340</v>
      </c>
      <c r="B77" s="311" t="s">
        <v>341</v>
      </c>
      <c r="C77" s="312"/>
      <c r="D77" s="313">
        <f>'RESUM. GASTO SOLICIIT. SUBPART '!AB78</f>
        <v>0</v>
      </c>
    </row>
    <row r="78" spans="1:4" ht="33.75" x14ac:dyDescent="0.2">
      <c r="A78" s="311" t="s">
        <v>132</v>
      </c>
      <c r="B78" s="311" t="s">
        <v>342</v>
      </c>
      <c r="C78" s="312" t="s">
        <v>501</v>
      </c>
      <c r="D78" s="313">
        <f>'RESUM. GASTO SOLICIIT. SUBPART '!AB79</f>
        <v>10000</v>
      </c>
    </row>
    <row r="79" spans="1:4" ht="22.5" x14ac:dyDescent="0.2">
      <c r="A79" s="311" t="s">
        <v>134</v>
      </c>
      <c r="B79" s="311" t="s">
        <v>343</v>
      </c>
      <c r="C79" s="312" t="s">
        <v>502</v>
      </c>
      <c r="D79" s="313">
        <f>'RESUM. GASTO SOLICIIT. SUBPART '!AB80</f>
        <v>35150</v>
      </c>
    </row>
    <row r="80" spans="1:4" hidden="1" x14ac:dyDescent="0.2">
      <c r="A80" s="254" t="s">
        <v>344</v>
      </c>
      <c r="B80" s="314" t="s">
        <v>345</v>
      </c>
      <c r="C80" s="312"/>
      <c r="D80" s="313">
        <f>'RESUM. GASTO SOLICIIT. SUBPART '!AB81</f>
        <v>0</v>
      </c>
    </row>
    <row r="81" spans="1:4" hidden="1" x14ac:dyDescent="0.2">
      <c r="A81" s="310" t="s">
        <v>346</v>
      </c>
      <c r="B81" s="311" t="s">
        <v>347</v>
      </c>
      <c r="C81" s="312"/>
      <c r="D81" s="313">
        <f>'RESUM. GASTO SOLICIIT. SUBPART '!AB82</f>
        <v>0</v>
      </c>
    </row>
    <row r="82" spans="1:4" hidden="1" x14ac:dyDescent="0.2">
      <c r="A82" s="310" t="s">
        <v>348</v>
      </c>
      <c r="B82" s="311" t="s">
        <v>349</v>
      </c>
      <c r="C82" s="312"/>
      <c r="D82" s="313">
        <f>'RESUM. GASTO SOLICIIT. SUBPART '!AB83</f>
        <v>0</v>
      </c>
    </row>
    <row r="83" spans="1:4" hidden="1" x14ac:dyDescent="0.2">
      <c r="A83" s="310" t="s">
        <v>350</v>
      </c>
      <c r="B83" s="311" t="s">
        <v>351</v>
      </c>
      <c r="C83" s="312"/>
      <c r="D83" s="313">
        <f>'RESUM. GASTO SOLICIIT. SUBPART '!AB84</f>
        <v>0</v>
      </c>
    </row>
    <row r="84" spans="1:4" hidden="1" x14ac:dyDescent="0.2">
      <c r="A84" s="234">
        <v>1.0900000000000001</v>
      </c>
      <c r="B84" s="318" t="s">
        <v>352</v>
      </c>
      <c r="C84" s="312"/>
      <c r="D84" s="309">
        <f>D85</f>
        <v>0</v>
      </c>
    </row>
    <row r="85" spans="1:4" hidden="1" x14ac:dyDescent="0.2">
      <c r="A85" s="240" t="s">
        <v>503</v>
      </c>
      <c r="B85" s="314" t="s">
        <v>354</v>
      </c>
      <c r="C85" s="312"/>
      <c r="D85" s="313">
        <f>'RESUM. GASTO SOLICIIT. SUBPART '!AB86</f>
        <v>0</v>
      </c>
    </row>
    <row r="86" spans="1:4" x14ac:dyDescent="0.2">
      <c r="A86" s="306">
        <v>1.99</v>
      </c>
      <c r="B86" s="307" t="s">
        <v>355</v>
      </c>
      <c r="C86" s="315"/>
      <c r="D86" s="309">
        <f>D87+D88+D89+D90</f>
        <v>3350</v>
      </c>
    </row>
    <row r="87" spans="1:4" x14ac:dyDescent="0.2">
      <c r="A87" s="310" t="s">
        <v>356</v>
      </c>
      <c r="B87" s="311" t="s">
        <v>357</v>
      </c>
      <c r="C87" s="312" t="s">
        <v>504</v>
      </c>
      <c r="D87" s="313">
        <f>'RESUM. GASTO SOLICIIT. SUBPART '!AB88</f>
        <v>500</v>
      </c>
    </row>
    <row r="88" spans="1:4" s="32" customFormat="1" hidden="1" x14ac:dyDescent="0.2">
      <c r="A88" s="254" t="s">
        <v>358</v>
      </c>
      <c r="B88" s="314" t="s">
        <v>359</v>
      </c>
      <c r="C88" s="312"/>
      <c r="D88" s="313">
        <f>'RESUM. GASTO SOLICIIT. SUBPART '!AB89</f>
        <v>0</v>
      </c>
    </row>
    <row r="89" spans="1:4" ht="22.5" x14ac:dyDescent="0.2">
      <c r="A89" s="310" t="s">
        <v>360</v>
      </c>
      <c r="B89" s="311" t="s">
        <v>361</v>
      </c>
      <c r="C89" s="312" t="s">
        <v>505</v>
      </c>
      <c r="D89" s="313">
        <f>'RESUM. GASTO SOLICIIT. SUBPART '!AB90</f>
        <v>2750</v>
      </c>
    </row>
    <row r="90" spans="1:4" x14ac:dyDescent="0.2">
      <c r="A90" s="310" t="s">
        <v>362</v>
      </c>
      <c r="B90" s="311" t="s">
        <v>363</v>
      </c>
      <c r="C90" s="312" t="s">
        <v>506</v>
      </c>
      <c r="D90" s="313">
        <f>'RESUM. GASTO SOLICIIT. SUBPART '!AB91</f>
        <v>100</v>
      </c>
    </row>
    <row r="91" spans="1:4" x14ac:dyDescent="0.2">
      <c r="A91" s="248">
        <v>2</v>
      </c>
      <c r="B91" s="307" t="s">
        <v>364</v>
      </c>
      <c r="C91" s="315"/>
      <c r="D91" s="309">
        <f>D92+D98+D103+D111+D114+D117</f>
        <v>232491.53</v>
      </c>
    </row>
    <row r="92" spans="1:4" x14ac:dyDescent="0.2">
      <c r="A92" s="306">
        <v>2.0099999999999998</v>
      </c>
      <c r="B92" s="307" t="s">
        <v>365</v>
      </c>
      <c r="C92" s="315"/>
      <c r="D92" s="309">
        <f>D93+D94+D95+D96+D97</f>
        <v>129311.53</v>
      </c>
    </row>
    <row r="93" spans="1:4" ht="45" x14ac:dyDescent="0.2">
      <c r="A93" s="311" t="s">
        <v>366</v>
      </c>
      <c r="B93" s="311" t="s">
        <v>367</v>
      </c>
      <c r="C93" s="312" t="s">
        <v>507</v>
      </c>
      <c r="D93" s="313">
        <f>'RESUM. GASTO SOLICIIT. SUBPART '!AB94</f>
        <v>71900</v>
      </c>
    </row>
    <row r="94" spans="1:4" ht="22.5" x14ac:dyDescent="0.2">
      <c r="A94" s="310" t="s">
        <v>368</v>
      </c>
      <c r="B94" s="311" t="s">
        <v>369</v>
      </c>
      <c r="C94" s="312" t="s">
        <v>508</v>
      </c>
      <c r="D94" s="313">
        <f>'RESUM. GASTO SOLICIIT. SUBPART '!AB95</f>
        <v>250</v>
      </c>
    </row>
    <row r="95" spans="1:4" ht="22.5" x14ac:dyDescent="0.2">
      <c r="A95" s="310" t="s">
        <v>137</v>
      </c>
      <c r="B95" s="311" t="s">
        <v>370</v>
      </c>
      <c r="C95" s="312" t="s">
        <v>509</v>
      </c>
      <c r="D95" s="313">
        <f>'RESUM. GASTO SOLICIIT. SUBPART '!AB96</f>
        <v>5600</v>
      </c>
    </row>
    <row r="96" spans="1:4" ht="22.5" x14ac:dyDescent="0.2">
      <c r="A96" s="310" t="s">
        <v>371</v>
      </c>
      <c r="B96" s="311" t="s">
        <v>372</v>
      </c>
      <c r="C96" s="312" t="s">
        <v>510</v>
      </c>
      <c r="D96" s="313">
        <f>'RESUM. GASTO SOLICIIT. SUBPART '!AB97</f>
        <v>7061.53</v>
      </c>
    </row>
    <row r="97" spans="1:4" ht="22.5" x14ac:dyDescent="0.2">
      <c r="A97" s="311" t="s">
        <v>139</v>
      </c>
      <c r="B97" s="311" t="s">
        <v>373</v>
      </c>
      <c r="C97" s="312" t="s">
        <v>511</v>
      </c>
      <c r="D97" s="313">
        <f>'RESUM. GASTO SOLICIIT. SUBPART '!AB98</f>
        <v>44500</v>
      </c>
    </row>
    <row r="98" spans="1:4" x14ac:dyDescent="0.2">
      <c r="A98" s="306">
        <v>2.02</v>
      </c>
      <c r="B98" s="307" t="s">
        <v>374</v>
      </c>
      <c r="C98" s="315"/>
      <c r="D98" s="309">
        <f>D99+D100+D101+D102</f>
        <v>49180</v>
      </c>
    </row>
    <row r="99" spans="1:4" hidden="1" x14ac:dyDescent="0.2">
      <c r="A99" s="310" t="s">
        <v>375</v>
      </c>
      <c r="B99" s="311" t="s">
        <v>376</v>
      </c>
      <c r="C99" s="312"/>
      <c r="D99" s="313">
        <f>'RESUM. GASTO SOLICIIT. SUBPART '!AB100</f>
        <v>0</v>
      </c>
    </row>
    <row r="100" spans="1:4" hidden="1" x14ac:dyDescent="0.2">
      <c r="A100" s="310" t="s">
        <v>377</v>
      </c>
      <c r="B100" s="311" t="s">
        <v>378</v>
      </c>
      <c r="C100" s="312"/>
      <c r="D100" s="313">
        <f>'RESUM. GASTO SOLICIIT. SUBPART '!AB101</f>
        <v>0</v>
      </c>
    </row>
    <row r="101" spans="1:4" hidden="1" x14ac:dyDescent="0.2">
      <c r="A101" s="310" t="s">
        <v>379</v>
      </c>
      <c r="B101" s="311" t="s">
        <v>380</v>
      </c>
      <c r="C101" s="312"/>
      <c r="D101" s="313">
        <f>'RESUM. GASTO SOLICIIT. SUBPART '!AB102</f>
        <v>0</v>
      </c>
    </row>
    <row r="102" spans="1:4" x14ac:dyDescent="0.2">
      <c r="A102" s="310" t="s">
        <v>142</v>
      </c>
      <c r="B102" s="311" t="s">
        <v>381</v>
      </c>
      <c r="C102" s="312" t="s">
        <v>512</v>
      </c>
      <c r="D102" s="313">
        <f>'RESUM. GASTO SOLICIIT. SUBPART '!AB103</f>
        <v>49180</v>
      </c>
    </row>
    <row r="103" spans="1:4" x14ac:dyDescent="0.2">
      <c r="A103" s="306">
        <v>2.0299999999999998</v>
      </c>
      <c r="B103" s="307" t="s">
        <v>382</v>
      </c>
      <c r="C103" s="315"/>
      <c r="D103" s="309">
        <f>D104+D105+D106+D107+D108+D109+D110</f>
        <v>1000</v>
      </c>
    </row>
    <row r="104" spans="1:4" ht="22.5" x14ac:dyDescent="0.2">
      <c r="A104" s="310" t="s">
        <v>383</v>
      </c>
      <c r="B104" s="311" t="s">
        <v>384</v>
      </c>
      <c r="C104" s="312" t="s">
        <v>513</v>
      </c>
      <c r="D104" s="313">
        <f>'RESUM. GASTO SOLICIIT. SUBPART '!AB105</f>
        <v>1000</v>
      </c>
    </row>
    <row r="105" spans="1:4" hidden="1" x14ac:dyDescent="0.2">
      <c r="A105" s="310" t="s">
        <v>385</v>
      </c>
      <c r="B105" s="311" t="s">
        <v>386</v>
      </c>
      <c r="C105" s="312"/>
      <c r="D105" s="313">
        <f>'RESUM. GASTO SOLICIIT. SUBPART '!AB106</f>
        <v>0</v>
      </c>
    </row>
    <row r="106" spans="1:4" hidden="1" x14ac:dyDescent="0.2">
      <c r="A106" s="310" t="s">
        <v>387</v>
      </c>
      <c r="B106" s="311" t="s">
        <v>388</v>
      </c>
      <c r="C106" s="312"/>
      <c r="D106" s="313">
        <f>'RESUM. GASTO SOLICIIT. SUBPART '!AB107</f>
        <v>0</v>
      </c>
    </row>
    <row r="107" spans="1:4" hidden="1" x14ac:dyDescent="0.2">
      <c r="A107" s="310" t="s">
        <v>389</v>
      </c>
      <c r="B107" s="311" t="s">
        <v>390</v>
      </c>
      <c r="C107" s="312"/>
      <c r="D107" s="313">
        <f>'RESUM. GASTO SOLICIIT. SUBPART '!AB108</f>
        <v>0</v>
      </c>
    </row>
    <row r="108" spans="1:4" hidden="1" x14ac:dyDescent="0.2">
      <c r="A108" s="254" t="s">
        <v>391</v>
      </c>
      <c r="B108" s="314" t="s">
        <v>392</v>
      </c>
      <c r="C108" s="312"/>
      <c r="D108" s="313">
        <f>'RESUM. GASTO SOLICIIT. SUBPART '!AB109</f>
        <v>0</v>
      </c>
    </row>
    <row r="109" spans="1:4" hidden="1" x14ac:dyDescent="0.2">
      <c r="A109" s="310" t="s">
        <v>393</v>
      </c>
      <c r="B109" s="311" t="s">
        <v>394</v>
      </c>
      <c r="C109" s="312"/>
      <c r="D109" s="313">
        <f>'RESUM. GASTO SOLICIIT. SUBPART '!AB110</f>
        <v>0</v>
      </c>
    </row>
    <row r="110" spans="1:4" hidden="1" x14ac:dyDescent="0.2">
      <c r="A110" s="310" t="s">
        <v>395</v>
      </c>
      <c r="B110" s="311" t="s">
        <v>396</v>
      </c>
      <c r="C110" s="312"/>
      <c r="D110" s="313">
        <f>'RESUM. GASTO SOLICIIT. SUBPART '!AB111</f>
        <v>0</v>
      </c>
    </row>
    <row r="111" spans="1:4" x14ac:dyDescent="0.2">
      <c r="A111" s="306" t="s">
        <v>144</v>
      </c>
      <c r="B111" s="307" t="s">
        <v>397</v>
      </c>
      <c r="C111" s="315"/>
      <c r="D111" s="309">
        <f>D112+D113</f>
        <v>31000</v>
      </c>
    </row>
    <row r="112" spans="1:4" ht="22.5" x14ac:dyDescent="0.2">
      <c r="A112" s="310" t="s">
        <v>398</v>
      </c>
      <c r="B112" s="311" t="s">
        <v>399</v>
      </c>
      <c r="C112" s="312" t="s">
        <v>514</v>
      </c>
      <c r="D112" s="313">
        <f>'RESUM. GASTO SOLICIIT. SUBPART '!AB113</f>
        <v>9000</v>
      </c>
    </row>
    <row r="113" spans="1:4" ht="33.75" x14ac:dyDescent="0.2">
      <c r="A113" s="310" t="s">
        <v>148</v>
      </c>
      <c r="B113" s="311" t="s">
        <v>400</v>
      </c>
      <c r="C113" s="312" t="s">
        <v>515</v>
      </c>
      <c r="D113" s="313">
        <f>'RESUM. GASTO SOLICIIT. SUBPART '!AB114</f>
        <v>22000</v>
      </c>
    </row>
    <row r="114" spans="1:4" hidden="1" x14ac:dyDescent="0.2">
      <c r="A114" s="306">
        <v>2.0499999999999998</v>
      </c>
      <c r="B114" s="307" t="s">
        <v>401</v>
      </c>
      <c r="C114" s="315"/>
      <c r="D114" s="309">
        <f>D115+D116</f>
        <v>0</v>
      </c>
    </row>
    <row r="115" spans="1:4" hidden="1" x14ac:dyDescent="0.2">
      <c r="A115" s="310" t="s">
        <v>151</v>
      </c>
      <c r="B115" s="311" t="s">
        <v>402</v>
      </c>
      <c r="C115" s="312"/>
      <c r="D115" s="313">
        <f>'RESUM. GASTO SOLICIIT. SUBPART '!AB116</f>
        <v>0</v>
      </c>
    </row>
    <row r="116" spans="1:4" hidden="1" x14ac:dyDescent="0.2">
      <c r="A116" s="310" t="s">
        <v>403</v>
      </c>
      <c r="B116" s="311" t="s">
        <v>404</v>
      </c>
      <c r="C116" s="312"/>
      <c r="D116" s="313">
        <f>'RESUM. GASTO SOLICIIT. SUBPART '!AB117</f>
        <v>0</v>
      </c>
    </row>
    <row r="117" spans="1:4" x14ac:dyDescent="0.2">
      <c r="A117" s="306">
        <v>2.99</v>
      </c>
      <c r="B117" s="307" t="s">
        <v>405</v>
      </c>
      <c r="C117" s="315"/>
      <c r="D117" s="309">
        <f>D118+D119+D120+D121+D122+D123+D124+D125</f>
        <v>22000</v>
      </c>
    </row>
    <row r="118" spans="1:4" ht="22.5" x14ac:dyDescent="0.2">
      <c r="A118" s="310" t="s">
        <v>406</v>
      </c>
      <c r="B118" s="311" t="s">
        <v>407</v>
      </c>
      <c r="C118" s="312" t="s">
        <v>516</v>
      </c>
      <c r="D118" s="313">
        <f>'RESUM. GASTO SOLICIIT. SUBPART '!AB119</f>
        <v>1700</v>
      </c>
    </row>
    <row r="119" spans="1:4" ht="22.5" x14ac:dyDescent="0.2">
      <c r="A119" s="310" t="s">
        <v>154</v>
      </c>
      <c r="B119" s="311" t="s">
        <v>408</v>
      </c>
      <c r="C119" s="312" t="s">
        <v>517</v>
      </c>
      <c r="D119" s="313">
        <f>'RESUM. GASTO SOLICIIT. SUBPART '!AB120</f>
        <v>10000</v>
      </c>
    </row>
    <row r="120" spans="1:4" ht="33.75" x14ac:dyDescent="0.2">
      <c r="A120" s="310" t="s">
        <v>409</v>
      </c>
      <c r="B120" s="311" t="s">
        <v>410</v>
      </c>
      <c r="C120" s="312" t="s">
        <v>518</v>
      </c>
      <c r="D120" s="313">
        <f>'RESUM. GASTO SOLICIIT. SUBPART '!AB121</f>
        <v>4500</v>
      </c>
    </row>
    <row r="121" spans="1:4" ht="22.5" x14ac:dyDescent="0.2">
      <c r="A121" s="310" t="s">
        <v>411</v>
      </c>
      <c r="B121" s="311" t="s">
        <v>412</v>
      </c>
      <c r="C121" s="312" t="s">
        <v>519</v>
      </c>
      <c r="D121" s="313">
        <f>'RESUM. GASTO SOLICIIT. SUBPART '!AB122</f>
        <v>200</v>
      </c>
    </row>
    <row r="122" spans="1:4" ht="33.75" x14ac:dyDescent="0.2">
      <c r="A122" s="310" t="s">
        <v>413</v>
      </c>
      <c r="B122" s="311" t="s">
        <v>414</v>
      </c>
      <c r="C122" s="312" t="s">
        <v>520</v>
      </c>
      <c r="D122" s="313">
        <f>'RESUM. GASTO SOLICIIT. SUBPART '!AB123</f>
        <v>4300</v>
      </c>
    </row>
    <row r="123" spans="1:4" hidden="1" x14ac:dyDescent="0.2">
      <c r="A123" s="310" t="s">
        <v>415</v>
      </c>
      <c r="B123" s="311" t="s">
        <v>416</v>
      </c>
      <c r="C123" s="312"/>
      <c r="D123" s="313">
        <f>'RESUM. GASTO SOLICIIT. SUBPART '!AB124</f>
        <v>0</v>
      </c>
    </row>
    <row r="124" spans="1:4" hidden="1" x14ac:dyDescent="0.2">
      <c r="A124" s="310" t="s">
        <v>417</v>
      </c>
      <c r="B124" s="311" t="s">
        <v>418</v>
      </c>
      <c r="C124" s="312"/>
      <c r="D124" s="313">
        <f>'RESUM. GASTO SOLICIIT. SUBPART '!AB125</f>
        <v>0</v>
      </c>
    </row>
    <row r="125" spans="1:4" ht="45" x14ac:dyDescent="0.2">
      <c r="A125" s="310" t="s">
        <v>419</v>
      </c>
      <c r="B125" s="311" t="s">
        <v>420</v>
      </c>
      <c r="C125" s="312" t="s">
        <v>521</v>
      </c>
      <c r="D125" s="313">
        <f>'RESUM. GASTO SOLICIIT. SUBPART '!AB126</f>
        <v>1300</v>
      </c>
    </row>
    <row r="126" spans="1:4" hidden="1" x14ac:dyDescent="0.2">
      <c r="A126" s="248">
        <v>3</v>
      </c>
      <c r="B126" s="307" t="s">
        <v>421</v>
      </c>
      <c r="C126" s="315"/>
      <c r="D126" s="309">
        <f>D127</f>
        <v>0</v>
      </c>
    </row>
    <row r="127" spans="1:4" hidden="1" x14ac:dyDescent="0.2">
      <c r="A127" s="306">
        <v>3.04</v>
      </c>
      <c r="B127" s="307" t="s">
        <v>422</v>
      </c>
      <c r="C127" s="315"/>
      <c r="D127" s="309">
        <f>D128</f>
        <v>0</v>
      </c>
    </row>
    <row r="128" spans="1:4" hidden="1" x14ac:dyDescent="0.2">
      <c r="A128" s="310" t="s">
        <v>423</v>
      </c>
      <c r="B128" s="311" t="s">
        <v>424</v>
      </c>
      <c r="C128" s="312"/>
      <c r="D128" s="313">
        <f>'RESUM. GASTO SOLICIIT. SUBPART '!AB129</f>
        <v>0</v>
      </c>
    </row>
    <row r="129" spans="1:4" x14ac:dyDescent="0.2">
      <c r="A129" s="248">
        <v>5</v>
      </c>
      <c r="B129" s="307" t="s">
        <v>425</v>
      </c>
      <c r="C129" s="315"/>
      <c r="D129" s="309">
        <f>D130+D139+D144</f>
        <v>42000.76</v>
      </c>
    </row>
    <row r="130" spans="1:4" x14ac:dyDescent="0.2">
      <c r="A130" s="248">
        <v>5.01</v>
      </c>
      <c r="B130" s="307" t="s">
        <v>426</v>
      </c>
      <c r="C130" s="315"/>
      <c r="D130" s="309">
        <f>D131+D132+D133+D134+D135+D136+D137+D138</f>
        <v>41500.76</v>
      </c>
    </row>
    <row r="131" spans="1:4" ht="45" x14ac:dyDescent="0.2">
      <c r="A131" s="314" t="s">
        <v>157</v>
      </c>
      <c r="B131" s="311" t="s">
        <v>427</v>
      </c>
      <c r="C131" s="312" t="s">
        <v>522</v>
      </c>
      <c r="D131" s="313">
        <f>'RESUM. GASTO SOLICIIT. SUBPART '!AB132</f>
        <v>12797</v>
      </c>
    </row>
    <row r="132" spans="1:4" hidden="1" x14ac:dyDescent="0.2">
      <c r="A132" s="314" t="s">
        <v>159</v>
      </c>
      <c r="B132" s="311" t="s">
        <v>428</v>
      </c>
      <c r="C132" s="312"/>
      <c r="D132" s="313">
        <f>'RESUM. GASTO SOLICIIT. SUBPART '!AB133</f>
        <v>0</v>
      </c>
    </row>
    <row r="133" spans="1:4" hidden="1" x14ac:dyDescent="0.2">
      <c r="A133" s="254" t="s">
        <v>161</v>
      </c>
      <c r="B133" s="311" t="s">
        <v>429</v>
      </c>
      <c r="C133" s="312"/>
      <c r="D133" s="313">
        <f>'RESUM. GASTO SOLICIIT. SUBPART '!AB134</f>
        <v>0</v>
      </c>
    </row>
    <row r="134" spans="1:4" ht="33.75" x14ac:dyDescent="0.2">
      <c r="A134" s="254" t="s">
        <v>163</v>
      </c>
      <c r="B134" s="311" t="s">
        <v>430</v>
      </c>
      <c r="C134" s="312" t="s">
        <v>523</v>
      </c>
      <c r="D134" s="313">
        <f>'RESUM. GASTO SOLICIIT. SUBPART '!AB135</f>
        <v>5580</v>
      </c>
    </row>
    <row r="135" spans="1:4" ht="22.5" x14ac:dyDescent="0.2">
      <c r="A135" s="314" t="s">
        <v>165</v>
      </c>
      <c r="B135" s="314" t="s">
        <v>431</v>
      </c>
      <c r="C135" s="312" t="s">
        <v>524</v>
      </c>
      <c r="D135" s="313">
        <f>'RESUM. GASTO SOLICIIT. SUBPART '!AB136</f>
        <v>8750</v>
      </c>
    </row>
    <row r="136" spans="1:4" ht="22.5" x14ac:dyDescent="0.2">
      <c r="A136" s="314" t="s">
        <v>167</v>
      </c>
      <c r="B136" s="311" t="s">
        <v>432</v>
      </c>
      <c r="C136" s="312" t="s">
        <v>525</v>
      </c>
      <c r="D136" s="313">
        <f>'RESUM. GASTO SOLICIIT. SUBPART '!AB137</f>
        <v>9363.76</v>
      </c>
    </row>
    <row r="137" spans="1:4" hidden="1" x14ac:dyDescent="0.2">
      <c r="A137" s="254" t="s">
        <v>169</v>
      </c>
      <c r="B137" s="311" t="s">
        <v>433</v>
      </c>
      <c r="C137" s="312"/>
      <c r="D137" s="313">
        <f>'RESUM. GASTO SOLICIIT. SUBPART '!AB138</f>
        <v>0</v>
      </c>
    </row>
    <row r="138" spans="1:4" ht="33.75" x14ac:dyDescent="0.2">
      <c r="A138" s="254" t="s">
        <v>171</v>
      </c>
      <c r="B138" s="311" t="s">
        <v>434</v>
      </c>
      <c r="C138" s="312" t="s">
        <v>526</v>
      </c>
      <c r="D138" s="313">
        <f>'RESUM. GASTO SOLICIIT. SUBPART '!AB139</f>
        <v>5010</v>
      </c>
    </row>
    <row r="139" spans="1:4" hidden="1" x14ac:dyDescent="0.2">
      <c r="A139" s="306">
        <v>5.0199999999999996</v>
      </c>
      <c r="B139" s="307" t="s">
        <v>435</v>
      </c>
      <c r="C139" s="315"/>
      <c r="D139" s="309">
        <f>D140+D141+D142+D143</f>
        <v>0</v>
      </c>
    </row>
    <row r="140" spans="1:4" s="32" customFormat="1" hidden="1" x14ac:dyDescent="0.2">
      <c r="A140" s="254" t="s">
        <v>174</v>
      </c>
      <c r="B140" s="314" t="s">
        <v>175</v>
      </c>
      <c r="C140" s="319"/>
      <c r="D140" s="313">
        <f>'RESUM. GASTO SOLICIIT. SUBPART '!AB141</f>
        <v>0</v>
      </c>
    </row>
    <row r="141" spans="1:4" s="32" customFormat="1" hidden="1" x14ac:dyDescent="0.2">
      <c r="A141" s="254" t="s">
        <v>176</v>
      </c>
      <c r="B141" s="314" t="s">
        <v>177</v>
      </c>
      <c r="C141" s="312"/>
      <c r="D141" s="313">
        <f>'RESUM. GASTO SOLICIIT. SUBPART '!AB142</f>
        <v>0</v>
      </c>
    </row>
    <row r="142" spans="1:4" s="32" customFormat="1" hidden="1" x14ac:dyDescent="0.2">
      <c r="A142" s="254" t="s">
        <v>178</v>
      </c>
      <c r="B142" s="314" t="s">
        <v>179</v>
      </c>
      <c r="C142" s="320"/>
      <c r="D142" s="321">
        <f>'RESUM. GASTO SOLICIIT. SUBPART '!AB143</f>
        <v>0</v>
      </c>
    </row>
    <row r="143" spans="1:4" hidden="1" x14ac:dyDescent="0.2">
      <c r="A143" s="310" t="s">
        <v>180</v>
      </c>
      <c r="B143" s="311" t="s">
        <v>436</v>
      </c>
      <c r="C143" s="312"/>
      <c r="D143" s="313">
        <f>'RESUM. GASTO SOLICIIT. SUBPART '!AB144</f>
        <v>0</v>
      </c>
    </row>
    <row r="144" spans="1:4" x14ac:dyDescent="0.2">
      <c r="A144" s="306">
        <v>5.99</v>
      </c>
      <c r="B144" s="307" t="s">
        <v>437</v>
      </c>
      <c r="C144" s="315"/>
      <c r="D144" s="309">
        <f>D145+D146</f>
        <v>500</v>
      </c>
    </row>
    <row r="145" spans="1:4" hidden="1" x14ac:dyDescent="0.2">
      <c r="A145" s="310" t="s">
        <v>183</v>
      </c>
      <c r="B145" s="311" t="s">
        <v>438</v>
      </c>
      <c r="C145" s="312"/>
      <c r="D145" s="313">
        <f>'RESUM. GASTO SOLICIIT. SUBPART '!AB146</f>
        <v>0</v>
      </c>
    </row>
    <row r="146" spans="1:4" x14ac:dyDescent="0.2">
      <c r="A146" s="240" t="s">
        <v>185</v>
      </c>
      <c r="B146" s="314" t="s">
        <v>186</v>
      </c>
      <c r="C146" s="312" t="s">
        <v>527</v>
      </c>
      <c r="D146" s="313">
        <f>'RESUM. GASTO SOLICIIT. SUBPART '!AB147</f>
        <v>500</v>
      </c>
    </row>
    <row r="147" spans="1:4" x14ac:dyDescent="0.2">
      <c r="A147" s="306">
        <v>6</v>
      </c>
      <c r="B147" s="307" t="s">
        <v>439</v>
      </c>
      <c r="C147" s="315"/>
      <c r="D147" s="309">
        <f>D148+D151+D153+D156+D159+D162</f>
        <v>27250</v>
      </c>
    </row>
    <row r="148" spans="1:4" x14ac:dyDescent="0.2">
      <c r="A148" s="306" t="s">
        <v>187</v>
      </c>
      <c r="B148" s="307" t="s">
        <v>188</v>
      </c>
      <c r="C148" s="315"/>
      <c r="D148" s="309">
        <f>D149+D150</f>
        <v>21000</v>
      </c>
    </row>
    <row r="149" spans="1:4" s="32" customFormat="1" ht="22.5" x14ac:dyDescent="0.2">
      <c r="A149" s="254" t="s">
        <v>189</v>
      </c>
      <c r="B149" s="255" t="s">
        <v>190</v>
      </c>
      <c r="C149" s="312" t="s">
        <v>528</v>
      </c>
      <c r="D149" s="313">
        <f>'RESUM. GASTO SOLICIIT. SUBPART '!AB150</f>
        <v>21000</v>
      </c>
    </row>
    <row r="150" spans="1:4" hidden="1" x14ac:dyDescent="0.2">
      <c r="A150" s="310" t="s">
        <v>440</v>
      </c>
      <c r="B150" s="311" t="s">
        <v>441</v>
      </c>
      <c r="C150" s="312"/>
      <c r="D150" s="313">
        <f>'RESUM. GASTO SOLICIIT. SUBPART '!AB151</f>
        <v>0</v>
      </c>
    </row>
    <row r="151" spans="1:4" hidden="1" x14ac:dyDescent="0.2">
      <c r="A151" s="306">
        <v>6.02</v>
      </c>
      <c r="B151" s="307" t="s">
        <v>442</v>
      </c>
      <c r="C151" s="315"/>
      <c r="D151" s="309">
        <f>D152</f>
        <v>0</v>
      </c>
    </row>
    <row r="152" spans="1:4" hidden="1" x14ac:dyDescent="0.2">
      <c r="A152" s="310" t="s">
        <v>443</v>
      </c>
      <c r="B152" s="311" t="s">
        <v>444</v>
      </c>
      <c r="C152" s="312"/>
      <c r="D152" s="313">
        <f>'RESUM. GASTO SOLICIIT. SUBPART '!AB153</f>
        <v>0</v>
      </c>
    </row>
    <row r="153" spans="1:4" x14ac:dyDescent="0.2">
      <c r="A153" s="306" t="s">
        <v>445</v>
      </c>
      <c r="B153" s="307" t="s">
        <v>446</v>
      </c>
      <c r="C153" s="315"/>
      <c r="D153" s="309">
        <f>D154+D155</f>
        <v>6250</v>
      </c>
    </row>
    <row r="154" spans="1:4" s="32" customFormat="1" x14ac:dyDescent="0.2">
      <c r="A154" s="254" t="s">
        <v>447</v>
      </c>
      <c r="B154" s="314" t="s">
        <v>448</v>
      </c>
      <c r="C154" s="312" t="s">
        <v>529</v>
      </c>
      <c r="D154" s="313">
        <f>'RESUM. GASTO SOLICIIT. SUBPART '!AB155</f>
        <v>5000</v>
      </c>
    </row>
    <row r="155" spans="1:4" x14ac:dyDescent="0.2">
      <c r="A155" s="310" t="s">
        <v>449</v>
      </c>
      <c r="B155" s="311" t="s">
        <v>450</v>
      </c>
      <c r="C155" s="312" t="s">
        <v>530</v>
      </c>
      <c r="D155" s="313">
        <f>'RESUM. GASTO SOLICIIT. SUBPART '!AB156</f>
        <v>1250</v>
      </c>
    </row>
    <row r="156" spans="1:4" hidden="1" x14ac:dyDescent="0.2">
      <c r="A156" s="306">
        <v>6.04</v>
      </c>
      <c r="B156" s="307" t="s">
        <v>451</v>
      </c>
      <c r="C156" s="315"/>
      <c r="D156" s="309">
        <f>D157+D158</f>
        <v>0</v>
      </c>
    </row>
    <row r="157" spans="1:4" hidden="1" x14ac:dyDescent="0.2">
      <c r="A157" s="310" t="s">
        <v>452</v>
      </c>
      <c r="B157" s="311" t="s">
        <v>453</v>
      </c>
      <c r="C157" s="312"/>
      <c r="D157" s="313">
        <f>'RESUM. GASTO SOLICIIT. SUBPART '!AB158</f>
        <v>0</v>
      </c>
    </row>
    <row r="158" spans="1:4" s="32" customFormat="1" hidden="1" x14ac:dyDescent="0.2">
      <c r="A158" s="254" t="s">
        <v>454</v>
      </c>
      <c r="B158" s="314" t="s">
        <v>455</v>
      </c>
      <c r="C158" s="312"/>
      <c r="D158" s="313">
        <f>'RESUM. GASTO SOLICIIT. SUBPART '!AB159</f>
        <v>0</v>
      </c>
    </row>
    <row r="159" spans="1:4" hidden="1" x14ac:dyDescent="0.2">
      <c r="A159" s="306" t="s">
        <v>456</v>
      </c>
      <c r="B159" s="307" t="s">
        <v>457</v>
      </c>
      <c r="C159" s="315"/>
      <c r="D159" s="309">
        <f>D160+D161</f>
        <v>0</v>
      </c>
    </row>
    <row r="160" spans="1:4" hidden="1" x14ac:dyDescent="0.2">
      <c r="A160" s="310" t="s">
        <v>458</v>
      </c>
      <c r="B160" s="311" t="s">
        <v>459</v>
      </c>
      <c r="C160" s="312"/>
      <c r="D160" s="313">
        <f>'RESUM. GASTO SOLICIIT. SUBPART '!AB161</f>
        <v>0</v>
      </c>
    </row>
    <row r="161" spans="1:4" hidden="1" x14ac:dyDescent="0.2">
      <c r="A161" s="310" t="s">
        <v>460</v>
      </c>
      <c r="B161" s="314" t="s">
        <v>461</v>
      </c>
      <c r="C161" s="312"/>
      <c r="D161" s="313">
        <f>'RESUM. GASTO SOLICIIT. SUBPART '!AB162</f>
        <v>0</v>
      </c>
    </row>
    <row r="162" spans="1:4" hidden="1" x14ac:dyDescent="0.2">
      <c r="A162" s="322" t="s">
        <v>462</v>
      </c>
      <c r="B162" s="307" t="s">
        <v>463</v>
      </c>
      <c r="C162" s="312"/>
      <c r="D162" s="309">
        <f>D163</f>
        <v>0</v>
      </c>
    </row>
    <row r="163" spans="1:4" hidden="1" x14ac:dyDescent="0.2">
      <c r="A163" s="323" t="s">
        <v>464</v>
      </c>
      <c r="B163" s="311" t="s">
        <v>465</v>
      </c>
      <c r="C163" s="312"/>
      <c r="D163" s="313">
        <f>'RESUM. GASTO SOLICIIT. SUBPART '!AB164</f>
        <v>0</v>
      </c>
    </row>
    <row r="164" spans="1:4" hidden="1" x14ac:dyDescent="0.2">
      <c r="A164" s="306">
        <v>7</v>
      </c>
      <c r="B164" s="307" t="s">
        <v>105</v>
      </c>
      <c r="C164" s="315"/>
      <c r="D164" s="309">
        <f>D165</f>
        <v>0</v>
      </c>
    </row>
    <row r="165" spans="1:4" hidden="1" x14ac:dyDescent="0.2">
      <c r="A165" s="306" t="s">
        <v>466</v>
      </c>
      <c r="B165" s="307" t="s">
        <v>467</v>
      </c>
      <c r="C165" s="315"/>
      <c r="D165" s="309">
        <f>D166</f>
        <v>0</v>
      </c>
    </row>
    <row r="166" spans="1:4" hidden="1" x14ac:dyDescent="0.2">
      <c r="A166" s="310" t="s">
        <v>468</v>
      </c>
      <c r="B166" s="317" t="s">
        <v>469</v>
      </c>
      <c r="C166" s="312"/>
      <c r="D166" s="256">
        <f>'RESUM. GASTO SOLICIIT. SUBPART '!AB167</f>
        <v>0</v>
      </c>
    </row>
    <row r="167" spans="1:4" hidden="1" x14ac:dyDescent="0.2">
      <c r="A167" s="306">
        <v>9</v>
      </c>
      <c r="B167" s="307" t="s">
        <v>470</v>
      </c>
      <c r="C167" s="315"/>
      <c r="D167" s="309">
        <f>D168</f>
        <v>0</v>
      </c>
    </row>
    <row r="168" spans="1:4" s="32" customFormat="1" hidden="1" x14ac:dyDescent="0.2">
      <c r="A168" s="248" t="s">
        <v>471</v>
      </c>
      <c r="B168" s="318" t="s">
        <v>472</v>
      </c>
      <c r="C168" s="315"/>
      <c r="D168" s="309">
        <f>D169</f>
        <v>0</v>
      </c>
    </row>
    <row r="169" spans="1:4" hidden="1" x14ac:dyDescent="0.2">
      <c r="A169" s="310" t="s">
        <v>473</v>
      </c>
      <c r="B169" s="311" t="s">
        <v>474</v>
      </c>
      <c r="C169" s="312"/>
      <c r="D169" s="313">
        <f>'RESUM. GASTO SOLICIIT. SUBPART '!AB170</f>
        <v>0</v>
      </c>
    </row>
    <row r="170" spans="1:4" ht="13.5" thickBot="1" x14ac:dyDescent="0.25">
      <c r="A170" s="324"/>
      <c r="B170" s="325"/>
      <c r="C170" s="326"/>
      <c r="D170" s="327"/>
    </row>
    <row r="171" spans="1:4" ht="13.5" thickBot="1" x14ac:dyDescent="0.25">
      <c r="A171" s="328"/>
      <c r="B171" s="329" t="s">
        <v>77</v>
      </c>
      <c r="C171" s="272"/>
      <c r="D171" s="330">
        <f>D10+D34+D91+D126+D129+D147+D164+D167</f>
        <v>1106700.7579999999</v>
      </c>
    </row>
    <row r="176" spans="1:4" x14ac:dyDescent="0.2">
      <c r="A176" s="54" t="s">
        <v>78</v>
      </c>
    </row>
    <row r="177" spans="1:1" x14ac:dyDescent="0.2">
      <c r="A177" s="54" t="s">
        <v>79</v>
      </c>
    </row>
    <row r="178" spans="1:1" x14ac:dyDescent="0.2">
      <c r="A178" s="2"/>
    </row>
    <row r="179" spans="1:1" x14ac:dyDescent="0.2">
      <c r="A179" s="2"/>
    </row>
    <row r="180" spans="1:1" x14ac:dyDescent="0.2">
      <c r="A180" s="2"/>
    </row>
    <row r="181" spans="1:1" x14ac:dyDescent="0.2">
      <c r="A181" s="2" t="s">
        <v>80</v>
      </c>
    </row>
    <row r="182" spans="1:1" x14ac:dyDescent="0.2">
      <c r="A182" s="31" t="s">
        <v>81</v>
      </c>
    </row>
    <row r="183" spans="1:1" x14ac:dyDescent="0.2">
      <c r="A183" s="2"/>
    </row>
    <row r="184" spans="1:1" x14ac:dyDescent="0.2">
      <c r="A184" s="2"/>
    </row>
    <row r="185" spans="1:1" x14ac:dyDescent="0.2">
      <c r="A185" s="2"/>
    </row>
    <row r="186" spans="1:1" x14ac:dyDescent="0.2">
      <c r="A186" s="2" t="s">
        <v>82</v>
      </c>
    </row>
    <row r="187" spans="1:1" x14ac:dyDescent="0.2">
      <c r="A187" s="2" t="s">
        <v>83</v>
      </c>
    </row>
    <row r="191" spans="1:1" x14ac:dyDescent="0.2">
      <c r="A191" s="2" t="s">
        <v>82</v>
      </c>
    </row>
    <row r="192" spans="1:1" x14ac:dyDescent="0.2">
      <c r="A192" s="2" t="s">
        <v>84</v>
      </c>
    </row>
  </sheetData>
  <protectedRanges>
    <protectedRange sqref="C142" name="JUSTIFICACION_1_2_1"/>
  </protectedRanges>
  <mergeCells count="5">
    <mergeCell ref="A2:D2"/>
    <mergeCell ref="A3:D3"/>
    <mergeCell ref="A5:D5"/>
    <mergeCell ref="A6:D6"/>
    <mergeCell ref="A7:D7"/>
  </mergeCells>
  <pageMargins left="0.27559055118110237" right="0.31496062992125984" top="0.55118110236220474" bottom="0.70866141732283472" header="0" footer="0"/>
  <pageSetup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8"/>
  <sheetViews>
    <sheetView topLeftCell="A164" zoomScaleNormal="100" workbookViewId="0">
      <selection activeCell="V310" sqref="V310"/>
    </sheetView>
  </sheetViews>
  <sheetFormatPr baseColWidth="10" defaultColWidth="11.42578125" defaultRowHeight="12" customHeight="1" x14ac:dyDescent="0.2"/>
  <cols>
    <col min="1" max="1" width="2.28515625" style="31" customWidth="1"/>
    <col min="2" max="2" width="4.7109375" style="31" customWidth="1"/>
    <col min="3" max="3" width="5.28515625" style="31" customWidth="1"/>
    <col min="4" max="4" width="5.7109375" style="31" customWidth="1"/>
    <col min="5" max="5" width="6.28515625" style="31" customWidth="1"/>
    <col min="6" max="6" width="24.7109375" style="31" customWidth="1"/>
    <col min="7" max="7" width="9.85546875" style="31" hidden="1" customWidth="1"/>
    <col min="8" max="8" width="1.7109375" style="31" hidden="1" customWidth="1"/>
    <col min="9" max="9" width="9.7109375" style="31" hidden="1" customWidth="1"/>
    <col min="10" max="10" width="1.7109375" style="31" hidden="1" customWidth="1"/>
    <col min="11" max="11" width="74.5703125" style="31" hidden="1" customWidth="1"/>
    <col min="12" max="12" width="12.5703125" style="31" hidden="1" customWidth="1"/>
    <col min="13" max="13" width="12.85546875" style="31" hidden="1" customWidth="1"/>
    <col min="14" max="14" width="11.42578125" style="31" hidden="1" customWidth="1"/>
    <col min="15" max="15" width="12.5703125" style="68" customWidth="1"/>
    <col min="16" max="16" width="12.85546875" style="68" customWidth="1"/>
    <col min="17" max="17" width="11.42578125" style="68" customWidth="1"/>
    <col min="18" max="18" width="3" style="67" customWidth="1"/>
    <col min="19" max="19" width="11.42578125" style="2"/>
    <col min="20" max="20" width="14.140625" style="2" bestFit="1" customWidth="1"/>
    <col min="21" max="16384" width="11.42578125" style="2"/>
  </cols>
  <sheetData>
    <row r="1" spans="1:18" ht="12" customHeight="1" x14ac:dyDescent="0.2">
      <c r="A1" s="331" t="s">
        <v>0</v>
      </c>
      <c r="B1" s="331"/>
      <c r="C1" s="331"/>
      <c r="D1" s="331"/>
      <c r="E1" s="331"/>
      <c r="F1" s="331"/>
      <c r="G1" s="331"/>
      <c r="H1" s="331"/>
      <c r="I1" s="331"/>
      <c r="J1" s="331"/>
      <c r="K1" s="331"/>
      <c r="L1" s="331"/>
      <c r="M1" s="331"/>
      <c r="N1" s="331"/>
      <c r="O1" s="331"/>
      <c r="P1" s="331"/>
      <c r="Q1" s="331"/>
    </row>
    <row r="2" spans="1:18" ht="12" customHeight="1" x14ac:dyDescent="0.2">
      <c r="A2" s="332" t="s">
        <v>1</v>
      </c>
      <c r="B2" s="332"/>
      <c r="C2" s="332"/>
      <c r="D2" s="332"/>
      <c r="E2" s="332"/>
      <c r="F2" s="332"/>
      <c r="G2" s="332"/>
      <c r="H2" s="332"/>
      <c r="I2" s="332"/>
      <c r="J2" s="332"/>
      <c r="K2" s="332"/>
      <c r="L2" s="332"/>
      <c r="M2" s="332"/>
      <c r="N2" s="332"/>
      <c r="O2" s="332"/>
      <c r="P2" s="332"/>
      <c r="Q2" s="332"/>
    </row>
    <row r="3" spans="1:18" ht="8.25" customHeight="1" x14ac:dyDescent="0.2">
      <c r="A3" s="333"/>
      <c r="B3" s="333"/>
      <c r="C3" s="333"/>
      <c r="D3" s="333"/>
      <c r="E3" s="333"/>
      <c r="F3" s="333"/>
      <c r="G3" s="333"/>
      <c r="H3" s="333"/>
      <c r="I3" s="333"/>
      <c r="J3" s="333"/>
      <c r="K3" s="333"/>
      <c r="L3" s="68"/>
      <c r="M3" s="68"/>
      <c r="N3" s="68"/>
    </row>
    <row r="4" spans="1:18" ht="22.5" customHeight="1" x14ac:dyDescent="0.2">
      <c r="A4" s="334" t="s">
        <v>531</v>
      </c>
      <c r="B4" s="334"/>
      <c r="C4" s="334"/>
      <c r="D4" s="334"/>
      <c r="E4" s="334"/>
      <c r="F4" s="334"/>
      <c r="G4" s="334"/>
      <c r="H4" s="334"/>
      <c r="I4" s="334"/>
      <c r="J4" s="334"/>
      <c r="K4" s="334"/>
      <c r="L4" s="334"/>
      <c r="M4" s="334"/>
      <c r="N4" s="334"/>
      <c r="O4" s="334"/>
      <c r="P4" s="334"/>
      <c r="Q4" s="334"/>
    </row>
    <row r="5" spans="1:18" s="335" customFormat="1" ht="36" customHeight="1" thickBot="1" x14ac:dyDescent="0.25">
      <c r="A5" s="349"/>
      <c r="B5" s="349"/>
      <c r="C5" s="349"/>
      <c r="D5" s="349"/>
      <c r="E5" s="349"/>
      <c r="F5" s="349"/>
      <c r="G5" s="350" t="s">
        <v>532</v>
      </c>
      <c r="H5" s="350"/>
      <c r="I5" s="350" t="s">
        <v>533</v>
      </c>
      <c r="J5" s="350"/>
      <c r="K5" s="350" t="s">
        <v>534</v>
      </c>
      <c r="L5" s="351" t="s">
        <v>535</v>
      </c>
      <c r="M5" s="351" t="s">
        <v>536</v>
      </c>
      <c r="N5" s="351" t="s">
        <v>537</v>
      </c>
      <c r="O5" s="351" t="s">
        <v>535</v>
      </c>
      <c r="P5" s="351" t="s">
        <v>536</v>
      </c>
      <c r="Q5" s="351" t="s">
        <v>77</v>
      </c>
      <c r="R5" s="300"/>
    </row>
    <row r="6" spans="1:18" ht="12" customHeight="1" x14ac:dyDescent="0.2">
      <c r="A6" s="68"/>
      <c r="B6" s="68"/>
      <c r="C6" s="68"/>
      <c r="D6" s="68"/>
      <c r="E6" s="68"/>
      <c r="F6" s="68"/>
      <c r="K6" s="68"/>
    </row>
    <row r="7" spans="1:18" s="3" customFormat="1" ht="12" customHeight="1" x14ac:dyDescent="0.2">
      <c r="A7" s="352" t="s">
        <v>538</v>
      </c>
      <c r="B7" s="353" t="s">
        <v>539</v>
      </c>
      <c r="C7" s="353"/>
      <c r="D7" s="353"/>
      <c r="E7" s="353"/>
      <c r="F7" s="353"/>
      <c r="G7" s="353"/>
      <c r="H7" s="353"/>
      <c r="I7" s="353"/>
      <c r="J7" s="353"/>
      <c r="K7" s="353"/>
      <c r="L7" s="31"/>
      <c r="M7" s="31"/>
      <c r="N7" s="31"/>
      <c r="O7" s="354">
        <f>O9+O165+O195</f>
        <v>260886.53</v>
      </c>
      <c r="P7" s="354">
        <f t="shared" ref="P7:Q7" si="0">P9+P165+P195</f>
        <v>803813.46799999999</v>
      </c>
      <c r="Q7" s="354">
        <f t="shared" si="0"/>
        <v>1064699.9980000001</v>
      </c>
      <c r="R7" s="336"/>
    </row>
    <row r="8" spans="1:18" ht="12" customHeight="1" x14ac:dyDescent="0.2">
      <c r="A8" s="68"/>
      <c r="B8" s="68"/>
      <c r="C8" s="68"/>
      <c r="D8" s="68"/>
      <c r="E8" s="68"/>
      <c r="F8" s="68"/>
      <c r="G8" s="68"/>
      <c r="H8" s="68"/>
      <c r="I8" s="68"/>
      <c r="J8" s="68"/>
      <c r="K8" s="68"/>
    </row>
    <row r="9" spans="1:18" ht="12" customHeight="1" x14ac:dyDescent="0.2">
      <c r="A9" s="68"/>
      <c r="B9" s="352" t="s">
        <v>540</v>
      </c>
      <c r="C9" s="353" t="s">
        <v>541</v>
      </c>
      <c r="D9" s="353"/>
      <c r="E9" s="353"/>
      <c r="F9" s="353"/>
      <c r="G9" s="68"/>
      <c r="H9" s="68"/>
      <c r="I9" s="68"/>
      <c r="J9" s="68"/>
      <c r="K9" s="68"/>
      <c r="O9" s="355">
        <f>O11+O49</f>
        <v>239886.53</v>
      </c>
      <c r="P9" s="355">
        <f t="shared" ref="P9:Q9" si="1">P11+P49</f>
        <v>797563.46799999999</v>
      </c>
      <c r="Q9" s="355">
        <f t="shared" si="1"/>
        <v>1037449.998</v>
      </c>
    </row>
    <row r="10" spans="1:18" ht="12" customHeight="1" x14ac:dyDescent="0.2">
      <c r="A10" s="68"/>
      <c r="B10" s="68"/>
      <c r="C10" s="68"/>
      <c r="D10" s="68"/>
      <c r="E10" s="68"/>
      <c r="F10" s="68"/>
      <c r="G10" s="68"/>
      <c r="H10" s="68"/>
      <c r="I10" s="68"/>
      <c r="J10" s="68"/>
      <c r="K10" s="68"/>
    </row>
    <row r="11" spans="1:18" ht="12" customHeight="1" x14ac:dyDescent="0.2">
      <c r="A11" s="68"/>
      <c r="B11" s="68"/>
      <c r="C11" s="352" t="s">
        <v>542</v>
      </c>
      <c r="D11" s="353" t="s">
        <v>100</v>
      </c>
      <c r="E11" s="353"/>
      <c r="G11" s="352" t="s">
        <v>542</v>
      </c>
      <c r="H11" s="352"/>
      <c r="I11" s="352">
        <v>0</v>
      </c>
      <c r="J11" s="352"/>
      <c r="K11" s="356" t="s">
        <v>100</v>
      </c>
      <c r="O11" s="354">
        <f>O13+O35</f>
        <v>2200</v>
      </c>
      <c r="P11" s="354">
        <f>P13+P35</f>
        <v>185081.46799999999</v>
      </c>
      <c r="Q11" s="354">
        <f t="shared" ref="Q11" si="2">Q13+Q35</f>
        <v>187281.46799999999</v>
      </c>
    </row>
    <row r="12" spans="1:18" ht="12" customHeight="1" x14ac:dyDescent="0.2">
      <c r="A12" s="68"/>
      <c r="B12" s="68"/>
      <c r="C12" s="68"/>
      <c r="D12" s="68"/>
      <c r="E12" s="68"/>
      <c r="G12" s="68"/>
      <c r="H12" s="68"/>
      <c r="I12" s="68"/>
      <c r="J12" s="68"/>
      <c r="K12" s="68"/>
    </row>
    <row r="13" spans="1:18" ht="12" customHeight="1" x14ac:dyDescent="0.2">
      <c r="A13" s="68"/>
      <c r="B13" s="68"/>
      <c r="C13" s="68"/>
      <c r="D13" s="357" t="s">
        <v>543</v>
      </c>
      <c r="E13" s="68" t="s">
        <v>544</v>
      </c>
      <c r="G13" s="68"/>
      <c r="H13" s="68"/>
      <c r="I13" s="68"/>
      <c r="J13" s="68"/>
      <c r="K13" s="68"/>
      <c r="O13" s="355">
        <f>L14+L20+L26+L32</f>
        <v>2200</v>
      </c>
      <c r="P13" s="355">
        <f>M14+M20+M26+M32</f>
        <v>157056.834</v>
      </c>
      <c r="Q13" s="355">
        <f t="shared" ref="Q13" si="3">N14+N20+N26+N32</f>
        <v>159256.834</v>
      </c>
    </row>
    <row r="14" spans="1:18" ht="12" hidden="1" customHeight="1" x14ac:dyDescent="0.35">
      <c r="A14" s="68"/>
      <c r="B14" s="68"/>
      <c r="C14" s="68"/>
      <c r="D14" s="358"/>
      <c r="E14" s="358"/>
      <c r="G14" s="352" t="s">
        <v>543</v>
      </c>
      <c r="H14" s="352"/>
      <c r="I14" s="352" t="s">
        <v>545</v>
      </c>
      <c r="J14" s="352"/>
      <c r="K14" s="356" t="s">
        <v>546</v>
      </c>
      <c r="L14" s="359">
        <f>SUM(L15:L19)</f>
        <v>0</v>
      </c>
      <c r="M14" s="359">
        <f t="shared" ref="M14:N14" si="4">SUM(M15:M19)</f>
        <v>144980</v>
      </c>
      <c r="N14" s="359">
        <f t="shared" si="4"/>
        <v>144980</v>
      </c>
    </row>
    <row r="15" spans="1:18" ht="12" hidden="1" customHeight="1" x14ac:dyDescent="0.2">
      <c r="A15" s="68"/>
      <c r="B15" s="68"/>
      <c r="C15" s="68"/>
      <c r="D15" s="358"/>
      <c r="E15" s="358"/>
      <c r="G15" s="357" t="s">
        <v>543</v>
      </c>
      <c r="H15" s="357"/>
      <c r="I15" s="357" t="s">
        <v>227</v>
      </c>
      <c r="J15" s="357"/>
      <c r="K15" s="68" t="s">
        <v>547</v>
      </c>
      <c r="L15" s="291">
        <f>'RESUM. GASTO SOLICIIT. SUBPART '!H13</f>
        <v>0</v>
      </c>
      <c r="M15" s="291">
        <f>'RESUM. GASTO SOLICIIT. SUBPART '!AA13</f>
        <v>0</v>
      </c>
      <c r="N15" s="291">
        <f>'RESUM. GASTO SOLICIIT. SUBPART '!AB13</f>
        <v>0</v>
      </c>
    </row>
    <row r="16" spans="1:18" ht="12" hidden="1" customHeight="1" x14ac:dyDescent="0.2">
      <c r="A16" s="68"/>
      <c r="B16" s="68"/>
      <c r="C16" s="68"/>
      <c r="D16" s="358"/>
      <c r="E16" s="358"/>
      <c r="G16" s="357" t="s">
        <v>543</v>
      </c>
      <c r="H16" s="357"/>
      <c r="I16" s="357" t="s">
        <v>229</v>
      </c>
      <c r="J16" s="357"/>
      <c r="K16" s="68" t="s">
        <v>548</v>
      </c>
      <c r="L16" s="291">
        <f>'RESUM. GASTO SOLICIIT. SUBPART '!H14</f>
        <v>0</v>
      </c>
      <c r="M16" s="291">
        <f>'RESUM. GASTO SOLICIIT. SUBPART '!AA14</f>
        <v>144980</v>
      </c>
      <c r="N16" s="291">
        <f>'RESUM. GASTO SOLICIIT. SUBPART '!AB14</f>
        <v>144980</v>
      </c>
    </row>
    <row r="17" spans="1:14" ht="12" hidden="1" customHeight="1" x14ac:dyDescent="0.2">
      <c r="A17" s="68"/>
      <c r="B17" s="68"/>
      <c r="C17" s="68"/>
      <c r="D17" s="358"/>
      <c r="E17" s="358"/>
      <c r="G17" s="357" t="s">
        <v>543</v>
      </c>
      <c r="H17" s="357"/>
      <c r="I17" s="357" t="s">
        <v>231</v>
      </c>
      <c r="J17" s="357"/>
      <c r="K17" s="68" t="s">
        <v>549</v>
      </c>
      <c r="L17" s="291">
        <f>'RESUM. GASTO SOLICIIT. SUBPART '!H15</f>
        <v>0</v>
      </c>
      <c r="M17" s="291">
        <f>'RESUM. GASTO SOLICIIT. SUBPART '!AA15</f>
        <v>0</v>
      </c>
      <c r="N17" s="291">
        <f>'RESUM. GASTO SOLICIIT. SUBPART '!AB15</f>
        <v>0</v>
      </c>
    </row>
    <row r="18" spans="1:14" ht="12" hidden="1" customHeight="1" x14ac:dyDescent="0.2">
      <c r="A18" s="68"/>
      <c r="B18" s="68"/>
      <c r="C18" s="68"/>
      <c r="D18" s="358"/>
      <c r="E18" s="358"/>
      <c r="G18" s="357" t="s">
        <v>543</v>
      </c>
      <c r="H18" s="357"/>
      <c r="I18" s="357" t="s">
        <v>550</v>
      </c>
      <c r="J18" s="357"/>
      <c r="K18" s="68" t="s">
        <v>551</v>
      </c>
    </row>
    <row r="19" spans="1:14" ht="12" hidden="1" customHeight="1" x14ac:dyDescent="0.2">
      <c r="A19" s="68"/>
      <c r="B19" s="68"/>
      <c r="C19" s="68"/>
      <c r="D19" s="358"/>
      <c r="E19" s="358"/>
      <c r="G19" s="357" t="s">
        <v>543</v>
      </c>
      <c r="H19" s="357"/>
      <c r="I19" s="357" t="s">
        <v>552</v>
      </c>
      <c r="J19" s="357"/>
      <c r="K19" s="68" t="s">
        <v>553</v>
      </c>
    </row>
    <row r="20" spans="1:14" ht="12" hidden="1" customHeight="1" x14ac:dyDescent="0.35">
      <c r="A20" s="68"/>
      <c r="B20" s="68"/>
      <c r="C20" s="68"/>
      <c r="D20" s="358"/>
      <c r="E20" s="358"/>
      <c r="G20" s="352" t="s">
        <v>543</v>
      </c>
      <c r="H20" s="352"/>
      <c r="I20" s="352" t="s">
        <v>554</v>
      </c>
      <c r="J20" s="352"/>
      <c r="K20" s="356" t="s">
        <v>555</v>
      </c>
      <c r="L20" s="359">
        <f>SUM(L21:L25)</f>
        <v>2200</v>
      </c>
      <c r="M20" s="359">
        <f t="shared" ref="M20:N20" si="5">SUM(M21:M25)</f>
        <v>0</v>
      </c>
      <c r="N20" s="359">
        <f t="shared" si="5"/>
        <v>2200</v>
      </c>
    </row>
    <row r="21" spans="1:14" ht="12" hidden="1" customHeight="1" x14ac:dyDescent="0.2">
      <c r="A21" s="68"/>
      <c r="B21" s="68"/>
      <c r="C21" s="68"/>
      <c r="D21" s="358"/>
      <c r="E21" s="358"/>
      <c r="G21" s="357" t="s">
        <v>543</v>
      </c>
      <c r="H21" s="357"/>
      <c r="I21" s="357" t="s">
        <v>234</v>
      </c>
      <c r="J21" s="357"/>
      <c r="K21" s="68" t="s">
        <v>556</v>
      </c>
      <c r="L21" s="291">
        <f>'RESUM. GASTO SOLICIIT. SUBPART '!H17</f>
        <v>0</v>
      </c>
      <c r="M21" s="291">
        <f>'RESUM. GASTO SOLICIIT. SUBPART '!AA17</f>
        <v>0</v>
      </c>
      <c r="N21" s="291">
        <f>'RESUM. GASTO SOLICIIT. SUBPART '!AB17</f>
        <v>0</v>
      </c>
    </row>
    <row r="22" spans="1:14" ht="12" hidden="1" customHeight="1" x14ac:dyDescent="0.2">
      <c r="A22" s="68"/>
      <c r="B22" s="68"/>
      <c r="C22" s="68"/>
      <c r="D22" s="358"/>
      <c r="E22" s="358"/>
      <c r="G22" s="357" t="s">
        <v>543</v>
      </c>
      <c r="H22" s="357"/>
      <c r="I22" s="357" t="s">
        <v>557</v>
      </c>
      <c r="J22" s="357"/>
      <c r="K22" s="68" t="s">
        <v>558</v>
      </c>
    </row>
    <row r="23" spans="1:14" ht="12" hidden="1" customHeight="1" x14ac:dyDescent="0.2">
      <c r="A23" s="68"/>
      <c r="B23" s="68"/>
      <c r="C23" s="68"/>
      <c r="D23" s="358"/>
      <c r="E23" s="358"/>
      <c r="G23" s="357" t="s">
        <v>543</v>
      </c>
      <c r="H23" s="357"/>
      <c r="I23" s="357" t="s">
        <v>559</v>
      </c>
      <c r="J23" s="357"/>
      <c r="K23" s="68" t="s">
        <v>560</v>
      </c>
    </row>
    <row r="24" spans="1:14" ht="12" hidden="1" customHeight="1" x14ac:dyDescent="0.2">
      <c r="A24" s="68"/>
      <c r="B24" s="68"/>
      <c r="C24" s="68"/>
      <c r="D24" s="358"/>
      <c r="E24" s="358"/>
      <c r="G24" s="357" t="s">
        <v>543</v>
      </c>
      <c r="H24" s="357"/>
      <c r="I24" s="357" t="s">
        <v>561</v>
      </c>
      <c r="J24" s="357"/>
      <c r="K24" s="68" t="s">
        <v>562</v>
      </c>
    </row>
    <row r="25" spans="1:14" ht="12" hidden="1" customHeight="1" x14ac:dyDescent="0.2">
      <c r="A25" s="68"/>
      <c r="B25" s="68"/>
      <c r="C25" s="68"/>
      <c r="D25" s="358"/>
      <c r="E25" s="358"/>
      <c r="G25" s="357" t="s">
        <v>543</v>
      </c>
      <c r="H25" s="357"/>
      <c r="I25" s="357" t="s">
        <v>236</v>
      </c>
      <c r="J25" s="357"/>
      <c r="K25" s="68" t="s">
        <v>563</v>
      </c>
      <c r="L25" s="291">
        <f>'RESUM. GASTO SOLICIIT. SUBPART '!H18</f>
        <v>2200</v>
      </c>
      <c r="M25" s="291">
        <f>'RESUM. GASTO SOLICIIT. SUBPART '!AA18</f>
        <v>0</v>
      </c>
      <c r="N25" s="291">
        <f>'RESUM. GASTO SOLICIIT. SUBPART '!AB18</f>
        <v>2200</v>
      </c>
    </row>
    <row r="26" spans="1:14" ht="12" hidden="1" customHeight="1" x14ac:dyDescent="0.35">
      <c r="A26" s="68"/>
      <c r="B26" s="68"/>
      <c r="C26" s="68"/>
      <c r="D26" s="358"/>
      <c r="E26" s="358"/>
      <c r="G26" s="352" t="s">
        <v>543</v>
      </c>
      <c r="H26" s="352"/>
      <c r="I26" s="352" t="s">
        <v>564</v>
      </c>
      <c r="J26" s="352"/>
      <c r="K26" s="356" t="s">
        <v>565</v>
      </c>
      <c r="L26" s="359">
        <f>SUM(L27:L31)</f>
        <v>0</v>
      </c>
      <c r="M26" s="359">
        <f t="shared" ref="M26:N26" si="6">SUM(M27:M31)</f>
        <v>12076.834000000001</v>
      </c>
      <c r="N26" s="359">
        <f t="shared" si="6"/>
        <v>12076.834000000001</v>
      </c>
    </row>
    <row r="27" spans="1:14" ht="12" hidden="1" customHeight="1" x14ac:dyDescent="0.2">
      <c r="A27" s="68"/>
      <c r="B27" s="68"/>
      <c r="C27" s="68"/>
      <c r="D27" s="358"/>
      <c r="E27" s="358"/>
      <c r="G27" s="357" t="s">
        <v>543</v>
      </c>
      <c r="H27" s="357"/>
      <c r="I27" s="357" t="s">
        <v>239</v>
      </c>
      <c r="J27" s="357"/>
      <c r="K27" s="68" t="s">
        <v>566</v>
      </c>
      <c r="L27" s="291">
        <f>'RESUM. GASTO SOLICIIT. SUBPART '!H20</f>
        <v>0</v>
      </c>
      <c r="M27" s="291">
        <f>'RESUM. GASTO SOLICIIT. SUBPART '!AA20</f>
        <v>0</v>
      </c>
      <c r="N27" s="291">
        <f>'RESUM. GASTO SOLICIIT. SUBPART '!AB20</f>
        <v>0</v>
      </c>
    </row>
    <row r="28" spans="1:14" ht="12" hidden="1" customHeight="1" x14ac:dyDescent="0.2">
      <c r="A28" s="68"/>
      <c r="B28" s="68"/>
      <c r="C28" s="68"/>
      <c r="D28" s="358"/>
      <c r="E28" s="358"/>
      <c r="G28" s="357" t="s">
        <v>543</v>
      </c>
      <c r="H28" s="357"/>
      <c r="I28" s="357" t="s">
        <v>241</v>
      </c>
      <c r="J28" s="357"/>
      <c r="K28" s="68" t="s">
        <v>242</v>
      </c>
      <c r="L28" s="291">
        <f>'RESUM. GASTO SOLICIIT. SUBPART '!H21</f>
        <v>0</v>
      </c>
      <c r="M28" s="291">
        <f>'RESUM. GASTO SOLICIIT. SUBPART '!AA21</f>
        <v>0</v>
      </c>
      <c r="N28" s="291">
        <f>'RESUM. GASTO SOLICIIT. SUBPART '!AB21</f>
        <v>0</v>
      </c>
    </row>
    <row r="29" spans="1:14" ht="12" hidden="1" customHeight="1" x14ac:dyDescent="0.2">
      <c r="A29" s="68"/>
      <c r="B29" s="68"/>
      <c r="C29" s="68"/>
      <c r="D29" s="358"/>
      <c r="E29" s="358"/>
      <c r="G29" s="357" t="s">
        <v>543</v>
      </c>
      <c r="H29" s="357"/>
      <c r="I29" s="357" t="s">
        <v>243</v>
      </c>
      <c r="J29" s="357"/>
      <c r="K29" s="68" t="s">
        <v>244</v>
      </c>
      <c r="L29" s="291">
        <f>'RESUM. GASTO SOLICIIT. SUBPART '!H22</f>
        <v>0</v>
      </c>
      <c r="M29" s="291">
        <f>'RESUM. GASTO SOLICIIT. SUBPART '!AA22</f>
        <v>12076.834000000001</v>
      </c>
      <c r="N29" s="291">
        <f>'RESUM. GASTO SOLICIIT. SUBPART '!AB22</f>
        <v>12076.834000000001</v>
      </c>
    </row>
    <row r="30" spans="1:14" ht="12" hidden="1" customHeight="1" x14ac:dyDescent="0.2">
      <c r="A30" s="68"/>
      <c r="B30" s="68"/>
      <c r="C30" s="68"/>
      <c r="D30" s="358"/>
      <c r="E30" s="358"/>
      <c r="G30" s="357" t="s">
        <v>543</v>
      </c>
      <c r="H30" s="357"/>
      <c r="I30" s="357" t="s">
        <v>245</v>
      </c>
      <c r="J30" s="357"/>
      <c r="K30" s="68" t="s">
        <v>567</v>
      </c>
      <c r="L30" s="291">
        <f>'RESUM. GASTO SOLICIIT. SUBPART '!H23</f>
        <v>0</v>
      </c>
      <c r="M30" s="291">
        <f>'RESUM. GASTO SOLICIIT. SUBPART '!AA23</f>
        <v>0</v>
      </c>
      <c r="N30" s="291">
        <f>'RESUM. GASTO SOLICIIT. SUBPART '!AB23</f>
        <v>0</v>
      </c>
    </row>
    <row r="31" spans="1:14" ht="12" hidden="1" customHeight="1" x14ac:dyDescent="0.2">
      <c r="A31" s="68"/>
      <c r="B31" s="68"/>
      <c r="C31" s="68"/>
      <c r="D31" s="358"/>
      <c r="E31" s="358"/>
      <c r="G31" s="357" t="s">
        <v>543</v>
      </c>
      <c r="H31" s="357"/>
      <c r="I31" s="357" t="s">
        <v>247</v>
      </c>
      <c r="J31" s="357"/>
      <c r="K31" s="68" t="s">
        <v>568</v>
      </c>
      <c r="L31" s="291">
        <f>'RESUM. GASTO SOLICIIT. SUBPART '!H24</f>
        <v>0</v>
      </c>
      <c r="M31" s="291">
        <f>'RESUM. GASTO SOLICIIT. SUBPART '!AA24</f>
        <v>0</v>
      </c>
      <c r="N31" s="291">
        <f>'RESUM. GASTO SOLICIIT. SUBPART '!AB24</f>
        <v>0</v>
      </c>
    </row>
    <row r="32" spans="1:14" ht="12" hidden="1" customHeight="1" x14ac:dyDescent="0.35">
      <c r="A32" s="68"/>
      <c r="B32" s="68"/>
      <c r="C32" s="68"/>
      <c r="D32" s="358"/>
      <c r="E32" s="358"/>
      <c r="G32" s="352" t="s">
        <v>543</v>
      </c>
      <c r="H32" s="352"/>
      <c r="I32" s="352" t="s">
        <v>263</v>
      </c>
      <c r="J32" s="352"/>
      <c r="K32" s="356" t="s">
        <v>264</v>
      </c>
      <c r="L32" s="359">
        <f>SUM(L33:L34)</f>
        <v>0</v>
      </c>
      <c r="M32" s="359">
        <f t="shared" ref="M32:N32" si="7">SUM(M33:M34)</f>
        <v>0</v>
      </c>
      <c r="N32" s="359">
        <f t="shared" si="7"/>
        <v>0</v>
      </c>
    </row>
    <row r="33" spans="1:17" ht="12" hidden="1" customHeight="1" x14ac:dyDescent="0.2">
      <c r="A33" s="68"/>
      <c r="B33" s="68"/>
      <c r="C33" s="68"/>
      <c r="D33" s="358"/>
      <c r="E33" s="358"/>
      <c r="G33" s="357" t="s">
        <v>543</v>
      </c>
      <c r="H33" s="357"/>
      <c r="I33" s="357" t="s">
        <v>265</v>
      </c>
      <c r="J33" s="357"/>
      <c r="K33" s="68" t="s">
        <v>569</v>
      </c>
      <c r="L33" s="291">
        <f>'RESUM. GASTO SOLICIIT. SUBPART '!H34</f>
        <v>0</v>
      </c>
      <c r="M33" s="291">
        <f>'RESUM. GASTO SOLICIIT. SUBPART '!AA34</f>
        <v>0</v>
      </c>
      <c r="N33" s="291">
        <f>'RESUM. GASTO SOLICIIT. SUBPART '!AB34</f>
        <v>0</v>
      </c>
    </row>
    <row r="34" spans="1:17" ht="12" hidden="1" customHeight="1" x14ac:dyDescent="0.2">
      <c r="A34" s="68"/>
      <c r="B34" s="68"/>
      <c r="C34" s="68"/>
      <c r="D34" s="358"/>
      <c r="E34" s="358"/>
      <c r="G34" s="357" t="s">
        <v>543</v>
      </c>
      <c r="H34" s="357"/>
      <c r="I34" s="357" t="s">
        <v>570</v>
      </c>
      <c r="J34" s="357"/>
      <c r="K34" s="68" t="s">
        <v>571</v>
      </c>
    </row>
    <row r="35" spans="1:17" ht="12" customHeight="1" x14ac:dyDescent="0.2">
      <c r="A35" s="68"/>
      <c r="B35" s="68"/>
      <c r="C35" s="68"/>
      <c r="D35" s="357" t="s">
        <v>572</v>
      </c>
      <c r="E35" s="68" t="s">
        <v>573</v>
      </c>
      <c r="G35" s="357" t="s">
        <v>31</v>
      </c>
      <c r="H35" s="357"/>
      <c r="I35" s="68"/>
      <c r="J35" s="68"/>
      <c r="K35" s="68"/>
      <c r="O35" s="355">
        <f>L36+L42</f>
        <v>0</v>
      </c>
      <c r="P35" s="355">
        <f>M36+M42</f>
        <v>28024.633999999998</v>
      </c>
      <c r="Q35" s="355">
        <f>N36+N42</f>
        <v>28024.633999999998</v>
      </c>
    </row>
    <row r="36" spans="1:17" ht="12" hidden="1" customHeight="1" x14ac:dyDescent="0.35">
      <c r="A36" s="68"/>
      <c r="B36" s="68"/>
      <c r="C36" s="68"/>
      <c r="D36" s="68"/>
      <c r="E36" s="357"/>
      <c r="G36" s="352" t="s">
        <v>572</v>
      </c>
      <c r="H36" s="352"/>
      <c r="I36" s="352" t="s">
        <v>574</v>
      </c>
      <c r="J36" s="352"/>
      <c r="K36" s="356" t="s">
        <v>575</v>
      </c>
      <c r="L36" s="359">
        <f>SUM(L37:L41)</f>
        <v>0</v>
      </c>
      <c r="M36" s="359">
        <f t="shared" ref="M36:N36" si="8">SUM(M37:M41)</f>
        <v>14135.55</v>
      </c>
      <c r="N36" s="359">
        <f t="shared" si="8"/>
        <v>14135.55</v>
      </c>
    </row>
    <row r="37" spans="1:17" ht="12" hidden="1" customHeight="1" x14ac:dyDescent="0.2">
      <c r="A37" s="68"/>
      <c r="B37" s="68"/>
      <c r="C37" s="68"/>
      <c r="D37" s="68"/>
      <c r="E37" s="357"/>
      <c r="G37" s="357" t="s">
        <v>572</v>
      </c>
      <c r="H37" s="357"/>
      <c r="I37" s="357" t="s">
        <v>250</v>
      </c>
      <c r="J37" s="357"/>
      <c r="K37" s="68" t="s">
        <v>576</v>
      </c>
      <c r="L37" s="291">
        <f>'RESUM. GASTO SOLICIIT. SUBPART '!H26</f>
        <v>0</v>
      </c>
      <c r="M37" s="291">
        <f>'RESUM. GASTO SOLICIIT. SUBPART '!AA26</f>
        <v>13410.65</v>
      </c>
      <c r="N37" s="291">
        <f>'RESUM. GASTO SOLICIIT. SUBPART '!AB26</f>
        <v>13410.65</v>
      </c>
    </row>
    <row r="38" spans="1:17" ht="12" hidden="1" customHeight="1" x14ac:dyDescent="0.2">
      <c r="A38" s="68"/>
      <c r="B38" s="68"/>
      <c r="C38" s="68"/>
      <c r="D38" s="68"/>
      <c r="E38" s="357"/>
      <c r="G38" s="357" t="s">
        <v>572</v>
      </c>
      <c r="H38" s="357"/>
      <c r="I38" s="357" t="s">
        <v>577</v>
      </c>
      <c r="J38" s="357"/>
      <c r="K38" s="68" t="s">
        <v>578</v>
      </c>
    </row>
    <row r="39" spans="1:17" ht="12" hidden="1" customHeight="1" x14ac:dyDescent="0.2">
      <c r="A39" s="68"/>
      <c r="B39" s="68"/>
      <c r="C39" s="68"/>
      <c r="D39" s="68"/>
      <c r="E39" s="357"/>
      <c r="G39" s="357" t="s">
        <v>572</v>
      </c>
      <c r="H39" s="357"/>
      <c r="I39" s="357" t="s">
        <v>579</v>
      </c>
      <c r="J39" s="357"/>
      <c r="K39" s="68" t="s">
        <v>580</v>
      </c>
    </row>
    <row r="40" spans="1:17" ht="12" hidden="1" customHeight="1" x14ac:dyDescent="0.2">
      <c r="A40" s="68"/>
      <c r="B40" s="68"/>
      <c r="C40" s="68"/>
      <c r="D40" s="68"/>
      <c r="E40" s="357"/>
      <c r="G40" s="357" t="s">
        <v>572</v>
      </c>
      <c r="H40" s="357"/>
      <c r="I40" s="357" t="s">
        <v>581</v>
      </c>
      <c r="J40" s="357"/>
      <c r="K40" s="68" t="s">
        <v>582</v>
      </c>
    </row>
    <row r="41" spans="1:17" ht="12" hidden="1" customHeight="1" x14ac:dyDescent="0.2">
      <c r="A41" s="68"/>
      <c r="B41" s="68"/>
      <c r="C41" s="68"/>
      <c r="D41" s="68"/>
      <c r="E41" s="357"/>
      <c r="G41" s="357" t="s">
        <v>572</v>
      </c>
      <c r="H41" s="357"/>
      <c r="I41" s="357" t="s">
        <v>252</v>
      </c>
      <c r="J41" s="357"/>
      <c r="K41" s="68" t="s">
        <v>583</v>
      </c>
      <c r="L41" s="291">
        <f>'RESUM. GASTO SOLICIIT. SUBPART '!H27</f>
        <v>0</v>
      </c>
      <c r="M41" s="291">
        <f>'RESUM. GASTO SOLICIIT. SUBPART '!AA27</f>
        <v>724.9</v>
      </c>
      <c r="N41" s="291">
        <f>'RESUM. GASTO SOLICIIT. SUBPART '!AB27</f>
        <v>724.9</v>
      </c>
    </row>
    <row r="42" spans="1:17" ht="12" hidden="1" customHeight="1" x14ac:dyDescent="0.35">
      <c r="A42" s="68"/>
      <c r="B42" s="68"/>
      <c r="C42" s="68"/>
      <c r="D42" s="68"/>
      <c r="E42" s="357"/>
      <c r="G42" s="352" t="s">
        <v>572</v>
      </c>
      <c r="H42" s="352"/>
      <c r="I42" s="352" t="s">
        <v>584</v>
      </c>
      <c r="J42" s="352"/>
      <c r="K42" s="356" t="s">
        <v>585</v>
      </c>
      <c r="L42" s="359">
        <f>SUM(L43:L47)</f>
        <v>0</v>
      </c>
      <c r="M42" s="359">
        <f t="shared" ref="M42:N42" si="9">SUM(M43:M47)</f>
        <v>13889.084000000001</v>
      </c>
      <c r="N42" s="359">
        <f t="shared" si="9"/>
        <v>13889.084000000001</v>
      </c>
    </row>
    <row r="43" spans="1:17" ht="12" hidden="1" customHeight="1" x14ac:dyDescent="0.2">
      <c r="A43" s="68"/>
      <c r="B43" s="68"/>
      <c r="C43" s="68"/>
      <c r="D43" s="68"/>
      <c r="E43" s="357"/>
      <c r="G43" s="357" t="s">
        <v>572</v>
      </c>
      <c r="H43" s="357"/>
      <c r="I43" s="357" t="s">
        <v>255</v>
      </c>
      <c r="J43" s="357"/>
      <c r="K43" s="68" t="s">
        <v>586</v>
      </c>
      <c r="L43" s="291">
        <f>'RESUM. GASTO SOLICIIT. SUBPART '!H29</f>
        <v>0</v>
      </c>
      <c r="M43" s="291">
        <f>'RESUM. GASTO SOLICIIT. SUBPART '!AA29</f>
        <v>7364.9840000000004</v>
      </c>
      <c r="N43" s="291">
        <f>'RESUM. GASTO SOLICIIT. SUBPART '!AB29</f>
        <v>7364.9840000000004</v>
      </c>
    </row>
    <row r="44" spans="1:17" ht="12" hidden="1" customHeight="1" x14ac:dyDescent="0.2">
      <c r="A44" s="68"/>
      <c r="B44" s="68"/>
      <c r="C44" s="68"/>
      <c r="D44" s="68"/>
      <c r="E44" s="357"/>
      <c r="G44" s="357" t="s">
        <v>572</v>
      </c>
      <c r="H44" s="357"/>
      <c r="I44" s="357" t="s">
        <v>257</v>
      </c>
      <c r="J44" s="357"/>
      <c r="K44" s="68" t="s">
        <v>587</v>
      </c>
      <c r="L44" s="291">
        <f>'RESUM. GASTO SOLICIIT. SUBPART '!H30</f>
        <v>0</v>
      </c>
      <c r="M44" s="291">
        <f>'RESUM. GASTO SOLICIIT. SUBPART '!AA30</f>
        <v>2174.6999999999998</v>
      </c>
      <c r="N44" s="291">
        <f>'RESUM. GASTO SOLICIIT. SUBPART '!AB30</f>
        <v>2174.6999999999998</v>
      </c>
    </row>
    <row r="45" spans="1:17" ht="12" hidden="1" customHeight="1" x14ac:dyDescent="0.2">
      <c r="A45" s="68"/>
      <c r="B45" s="68"/>
      <c r="C45" s="68"/>
      <c r="D45" s="68"/>
      <c r="E45" s="357"/>
      <c r="G45" s="357" t="s">
        <v>572</v>
      </c>
      <c r="H45" s="357"/>
      <c r="I45" s="357" t="s">
        <v>259</v>
      </c>
      <c r="J45" s="357"/>
      <c r="K45" s="68" t="s">
        <v>588</v>
      </c>
      <c r="L45" s="291">
        <f>'RESUM. GASTO SOLICIIT. SUBPART '!H31</f>
        <v>0</v>
      </c>
      <c r="M45" s="291">
        <f>'RESUM. GASTO SOLICIIT. SUBPART '!AA31</f>
        <v>4349.3999999999996</v>
      </c>
      <c r="N45" s="291">
        <f>'RESUM. GASTO SOLICIIT. SUBPART '!AB31</f>
        <v>4349.3999999999996</v>
      </c>
    </row>
    <row r="46" spans="1:17" ht="12" hidden="1" customHeight="1" x14ac:dyDescent="0.2">
      <c r="A46" s="68"/>
      <c r="B46" s="68"/>
      <c r="C46" s="68"/>
      <c r="D46" s="68"/>
      <c r="E46" s="68"/>
      <c r="G46" s="357" t="s">
        <v>572</v>
      </c>
      <c r="H46" s="357"/>
      <c r="I46" s="357" t="s">
        <v>589</v>
      </c>
      <c r="J46" s="357"/>
      <c r="K46" s="68" t="s">
        <v>590</v>
      </c>
    </row>
    <row r="47" spans="1:17" ht="12" hidden="1" customHeight="1" x14ac:dyDescent="0.2">
      <c r="A47" s="68"/>
      <c r="B47" s="68"/>
      <c r="C47" s="68"/>
      <c r="D47" s="68"/>
      <c r="E47" s="68"/>
      <c r="G47" s="357" t="s">
        <v>572</v>
      </c>
      <c r="H47" s="357"/>
      <c r="I47" s="357" t="s">
        <v>261</v>
      </c>
      <c r="J47" s="357"/>
      <c r="K47" s="68" t="s">
        <v>591</v>
      </c>
      <c r="L47" s="291">
        <f>'RESUM. GASTO SOLICIIT. SUBPART '!H32</f>
        <v>0</v>
      </c>
      <c r="M47" s="291">
        <f>'RESUM. GASTO SOLICIIT. SUBPART '!AA32</f>
        <v>0</v>
      </c>
      <c r="N47" s="291">
        <f>'RESUM. GASTO SOLICIIT. SUBPART '!AB32</f>
        <v>0</v>
      </c>
    </row>
    <row r="48" spans="1:17" ht="12" customHeight="1" x14ac:dyDescent="0.2">
      <c r="A48" s="68"/>
      <c r="B48" s="68"/>
      <c r="E48" s="353"/>
      <c r="G48" s="357" t="s">
        <v>31</v>
      </c>
      <c r="H48" s="357"/>
      <c r="I48" s="68"/>
      <c r="J48" s="68"/>
      <c r="K48" s="68"/>
    </row>
    <row r="49" spans="1:17" ht="12" customHeight="1" x14ac:dyDescent="0.2">
      <c r="A49" s="68"/>
      <c r="B49" s="68"/>
      <c r="C49" s="352" t="s">
        <v>592</v>
      </c>
      <c r="D49" s="353" t="s">
        <v>593</v>
      </c>
      <c r="E49" s="353"/>
      <c r="G49" s="352" t="s">
        <v>592</v>
      </c>
      <c r="H49" s="352"/>
      <c r="I49" s="352">
        <v>1</v>
      </c>
      <c r="J49" s="352"/>
      <c r="K49" s="356" t="s">
        <v>594</v>
      </c>
      <c r="O49" s="354">
        <f>L51+L57+L63+L71+L80+L85+L89+L93+L104+L114+L120+L125+L133+L136+L141+L155+L162</f>
        <v>237686.53</v>
      </c>
      <c r="P49" s="354">
        <f t="shared" ref="P49:Q49" si="10">M51+M57+M63+M71+M80+M85+M89+M93+M104+M114+M120+M125+M133+M136+M141+M155+M162</f>
        <v>612482</v>
      </c>
      <c r="Q49" s="354">
        <f t="shared" si="10"/>
        <v>850168.53</v>
      </c>
    </row>
    <row r="50" spans="1:17" ht="12" hidden="1" customHeight="1" x14ac:dyDescent="0.2">
      <c r="A50" s="68"/>
      <c r="B50" s="68"/>
      <c r="C50" s="68"/>
      <c r="D50" s="68" t="s">
        <v>31</v>
      </c>
      <c r="E50" s="68"/>
      <c r="G50" s="357" t="s">
        <v>31</v>
      </c>
      <c r="H50" s="357"/>
      <c r="I50" s="352"/>
      <c r="J50" s="352"/>
      <c r="K50" s="353"/>
    </row>
    <row r="51" spans="1:17" ht="12" hidden="1" customHeight="1" x14ac:dyDescent="0.35">
      <c r="A51" s="68"/>
      <c r="B51" s="68"/>
      <c r="C51" s="68"/>
      <c r="D51" s="68"/>
      <c r="E51" s="68"/>
      <c r="G51" s="352" t="s">
        <v>592</v>
      </c>
      <c r="H51" s="352"/>
      <c r="I51" s="352" t="s">
        <v>595</v>
      </c>
      <c r="J51" s="352"/>
      <c r="K51" s="356" t="s">
        <v>596</v>
      </c>
      <c r="L51" s="359">
        <f>SUM(L52:L56)</f>
        <v>11500</v>
      </c>
      <c r="M51" s="359">
        <f t="shared" ref="M51:N51" si="11">SUM(M52:M56)</f>
        <v>0</v>
      </c>
      <c r="N51" s="359">
        <f t="shared" si="11"/>
        <v>11500</v>
      </c>
    </row>
    <row r="52" spans="1:17" ht="12" hidden="1" customHeight="1" x14ac:dyDescent="0.2">
      <c r="A52" s="68"/>
      <c r="B52" s="68"/>
      <c r="C52" s="68"/>
      <c r="D52" s="68"/>
      <c r="E52" s="68"/>
      <c r="G52" s="357" t="s">
        <v>592</v>
      </c>
      <c r="H52" s="357"/>
      <c r="I52" s="357" t="s">
        <v>269</v>
      </c>
      <c r="J52" s="357"/>
      <c r="K52" s="68" t="s">
        <v>597</v>
      </c>
      <c r="L52" s="291">
        <f>'RESUM. GASTO SOLICIIT. SUBPART '!H37</f>
        <v>11500</v>
      </c>
      <c r="M52" s="291">
        <f>'RESUM. GASTO SOLICIIT. SUBPART '!AA37</f>
        <v>0</v>
      </c>
      <c r="N52" s="291">
        <f>'RESUM. GASTO SOLICIIT. SUBPART '!AB37</f>
        <v>11500</v>
      </c>
    </row>
    <row r="53" spans="1:17" ht="12" hidden="1" customHeight="1" x14ac:dyDescent="0.2">
      <c r="A53" s="68"/>
      <c r="B53" s="68"/>
      <c r="C53" s="68"/>
      <c r="D53" s="68"/>
      <c r="E53" s="68"/>
      <c r="G53" s="357" t="s">
        <v>592</v>
      </c>
      <c r="H53" s="357"/>
      <c r="I53" s="357" t="s">
        <v>271</v>
      </c>
      <c r="J53" s="357"/>
      <c r="K53" s="68" t="s">
        <v>598</v>
      </c>
      <c r="L53" s="291">
        <f>'RESUM. GASTO SOLICIIT. SUBPART '!H38</f>
        <v>0</v>
      </c>
      <c r="M53" s="291">
        <f>'RESUM. GASTO SOLICIIT. SUBPART '!AA38</f>
        <v>0</v>
      </c>
      <c r="N53" s="291">
        <f>'RESUM. GASTO SOLICIIT. SUBPART '!AB38</f>
        <v>0</v>
      </c>
    </row>
    <row r="54" spans="1:17" ht="12" hidden="1" customHeight="1" x14ac:dyDescent="0.2">
      <c r="A54" s="68"/>
      <c r="B54" s="68"/>
      <c r="C54" s="68"/>
      <c r="D54" s="68"/>
      <c r="E54" s="68"/>
      <c r="G54" s="357" t="s">
        <v>592</v>
      </c>
      <c r="H54" s="357"/>
      <c r="I54" s="357" t="s">
        <v>273</v>
      </c>
      <c r="J54" s="357"/>
      <c r="K54" s="68" t="s">
        <v>599</v>
      </c>
      <c r="L54" s="291">
        <f>'RESUM. GASTO SOLICIIT. SUBPART '!H39</f>
        <v>0</v>
      </c>
      <c r="M54" s="291">
        <f>'RESUM. GASTO SOLICIIT. SUBPART '!AA39</f>
        <v>0</v>
      </c>
      <c r="N54" s="291">
        <f>'RESUM. GASTO SOLICIIT. SUBPART '!AB39</f>
        <v>0</v>
      </c>
    </row>
    <row r="55" spans="1:17" ht="12" hidden="1" customHeight="1" x14ac:dyDescent="0.2">
      <c r="A55" s="68"/>
      <c r="B55" s="68"/>
      <c r="C55" s="68"/>
      <c r="D55" s="68"/>
      <c r="E55" s="68"/>
      <c r="G55" s="357" t="s">
        <v>592</v>
      </c>
      <c r="H55" s="357"/>
      <c r="I55" s="357" t="s">
        <v>275</v>
      </c>
      <c r="J55" s="357"/>
      <c r="K55" s="68" t="s">
        <v>600</v>
      </c>
      <c r="L55" s="291">
        <f>'RESUM. GASTO SOLICIIT. SUBPART '!H40</f>
        <v>0</v>
      </c>
      <c r="M55" s="291">
        <f>'RESUM. GASTO SOLICIIT. SUBPART '!AA40</f>
        <v>0</v>
      </c>
      <c r="N55" s="291">
        <f>'RESUM. GASTO SOLICIIT. SUBPART '!AB40</f>
        <v>0</v>
      </c>
    </row>
    <row r="56" spans="1:17" ht="12" hidden="1" customHeight="1" x14ac:dyDescent="0.2">
      <c r="A56" s="68"/>
      <c r="B56" s="68"/>
      <c r="C56" s="68"/>
      <c r="D56" s="68"/>
      <c r="E56" s="68"/>
      <c r="G56" s="357" t="s">
        <v>592</v>
      </c>
      <c r="H56" s="357"/>
      <c r="I56" s="357" t="s">
        <v>277</v>
      </c>
      <c r="J56" s="357"/>
      <c r="K56" s="68" t="s">
        <v>601</v>
      </c>
      <c r="L56" s="291">
        <f>'RESUM. GASTO SOLICIIT. SUBPART '!H41</f>
        <v>0</v>
      </c>
      <c r="M56" s="291">
        <f>'RESUM. GASTO SOLICIIT. SUBPART '!AA41</f>
        <v>0</v>
      </c>
      <c r="N56" s="291">
        <f>'RESUM. GASTO SOLICIIT. SUBPART '!AB41</f>
        <v>0</v>
      </c>
    </row>
    <row r="57" spans="1:17" ht="12" hidden="1" customHeight="1" x14ac:dyDescent="0.35">
      <c r="A57" s="68"/>
      <c r="B57" s="68"/>
      <c r="C57" s="68"/>
      <c r="D57" s="68"/>
      <c r="E57" s="68"/>
      <c r="G57" s="352" t="s">
        <v>592</v>
      </c>
      <c r="H57" s="352"/>
      <c r="I57" s="352" t="s">
        <v>602</v>
      </c>
      <c r="J57" s="352"/>
      <c r="K57" s="356" t="s">
        <v>120</v>
      </c>
      <c r="L57" s="359">
        <f>SUM(L58:L62)</f>
        <v>59300</v>
      </c>
      <c r="M57" s="359">
        <f t="shared" ref="M57:N57" si="12">SUM(M58:M62)</f>
        <v>7220</v>
      </c>
      <c r="N57" s="359">
        <f t="shared" si="12"/>
        <v>66520</v>
      </c>
    </row>
    <row r="58" spans="1:17" ht="12" hidden="1" customHeight="1" x14ac:dyDescent="0.2">
      <c r="A58" s="68"/>
      <c r="B58" s="68"/>
      <c r="C58" s="68"/>
      <c r="D58" s="68"/>
      <c r="E58" s="68"/>
      <c r="G58" s="357" t="s">
        <v>592</v>
      </c>
      <c r="H58" s="357"/>
      <c r="I58" s="357" t="s">
        <v>121</v>
      </c>
      <c r="J58" s="357"/>
      <c r="K58" s="68" t="s">
        <v>603</v>
      </c>
      <c r="L58" s="291">
        <f>'RESUM. GASTO SOLICIIT. SUBPART '!H43</f>
        <v>0</v>
      </c>
      <c r="M58" s="291">
        <f>'RESUM. GASTO SOLICIIT. SUBPART '!AA43</f>
        <v>7100</v>
      </c>
      <c r="N58" s="291">
        <f>'RESUM. GASTO SOLICIIT. SUBPART '!AB43</f>
        <v>7100</v>
      </c>
    </row>
    <row r="59" spans="1:17" ht="12" hidden="1" customHeight="1" x14ac:dyDescent="0.2">
      <c r="A59" s="68"/>
      <c r="B59" s="68"/>
      <c r="C59" s="68"/>
      <c r="D59" s="68"/>
      <c r="E59" s="68"/>
      <c r="G59" s="357" t="s">
        <v>592</v>
      </c>
      <c r="H59" s="357"/>
      <c r="I59" s="357" t="s">
        <v>123</v>
      </c>
      <c r="J59" s="357"/>
      <c r="K59" s="68" t="s">
        <v>124</v>
      </c>
      <c r="L59" s="291">
        <f>'RESUM. GASTO SOLICIIT. SUBPART '!H44</f>
        <v>29750</v>
      </c>
      <c r="M59" s="291">
        <f>'RESUM. GASTO SOLICIIT. SUBPART '!AA44</f>
        <v>0</v>
      </c>
      <c r="N59" s="291">
        <f>'RESUM. GASTO SOLICIIT. SUBPART '!AB44</f>
        <v>29750</v>
      </c>
    </row>
    <row r="60" spans="1:17" ht="12" hidden="1" customHeight="1" x14ac:dyDescent="0.2">
      <c r="A60" s="68"/>
      <c r="B60" s="68"/>
      <c r="C60" s="68"/>
      <c r="D60" s="68"/>
      <c r="E60" s="68"/>
      <c r="G60" s="357" t="s">
        <v>592</v>
      </c>
      <c r="H60" s="357"/>
      <c r="I60" s="357" t="s">
        <v>282</v>
      </c>
      <c r="J60" s="357"/>
      <c r="K60" s="68" t="s">
        <v>604</v>
      </c>
      <c r="L60" s="291">
        <f>'RESUM. GASTO SOLICIIT. SUBPART '!H45</f>
        <v>50</v>
      </c>
      <c r="M60" s="291">
        <f>'RESUM. GASTO SOLICIIT. SUBPART '!AA45</f>
        <v>0</v>
      </c>
      <c r="N60" s="291">
        <f>'RESUM. GASTO SOLICIIT. SUBPART '!AB45</f>
        <v>50</v>
      </c>
    </row>
    <row r="61" spans="1:17" ht="12" hidden="1" customHeight="1" x14ac:dyDescent="0.2">
      <c r="A61" s="68"/>
      <c r="B61" s="68"/>
      <c r="C61" s="68"/>
      <c r="D61" s="68"/>
      <c r="E61" s="68"/>
      <c r="G61" s="357" t="s">
        <v>592</v>
      </c>
      <c r="H61" s="357"/>
      <c r="I61" s="357" t="s">
        <v>605</v>
      </c>
      <c r="J61" s="357"/>
      <c r="K61" s="68" t="s">
        <v>606</v>
      </c>
      <c r="L61" s="291">
        <f>'RESUM. GASTO SOLICIIT. SUBPART '!H46</f>
        <v>29500</v>
      </c>
      <c r="M61" s="291">
        <f>'RESUM. GASTO SOLICIIT. SUBPART '!AA46</f>
        <v>0</v>
      </c>
      <c r="N61" s="291">
        <f>'RESUM. GASTO SOLICIIT. SUBPART '!AB46</f>
        <v>29500</v>
      </c>
    </row>
    <row r="62" spans="1:17" ht="12" hidden="1" customHeight="1" x14ac:dyDescent="0.2">
      <c r="A62" s="68"/>
      <c r="B62" s="68"/>
      <c r="C62" s="68"/>
      <c r="D62" s="68"/>
      <c r="E62" s="68"/>
      <c r="G62" s="357" t="s">
        <v>592</v>
      </c>
      <c r="H62" s="357"/>
      <c r="I62" s="357" t="s">
        <v>286</v>
      </c>
      <c r="J62" s="357"/>
      <c r="K62" s="68" t="s">
        <v>607</v>
      </c>
      <c r="L62" s="291">
        <f>'RESUM. GASTO SOLICIIT. SUBPART '!H47</f>
        <v>0</v>
      </c>
      <c r="M62" s="291">
        <f>'RESUM. GASTO SOLICIIT. SUBPART '!AA47</f>
        <v>120</v>
      </c>
      <c r="N62" s="291">
        <f>'RESUM. GASTO SOLICIIT. SUBPART '!AB47</f>
        <v>120</v>
      </c>
    </row>
    <row r="63" spans="1:17" ht="12" hidden="1" customHeight="1" x14ac:dyDescent="0.35">
      <c r="A63" s="68"/>
      <c r="B63" s="68"/>
      <c r="C63" s="68"/>
      <c r="D63" s="68"/>
      <c r="E63" s="68"/>
      <c r="G63" s="352" t="s">
        <v>592</v>
      </c>
      <c r="H63" s="352"/>
      <c r="I63" s="352" t="s">
        <v>608</v>
      </c>
      <c r="J63" s="352"/>
      <c r="K63" s="356" t="s">
        <v>609</v>
      </c>
      <c r="L63" s="359">
        <f>SUM(L64:L70)</f>
        <v>1500</v>
      </c>
      <c r="M63" s="359">
        <f t="shared" ref="M63:N63" si="13">SUM(M64:M70)</f>
        <v>250</v>
      </c>
      <c r="N63" s="359">
        <f t="shared" si="13"/>
        <v>1750</v>
      </c>
    </row>
    <row r="64" spans="1:17" ht="12" hidden="1" customHeight="1" x14ac:dyDescent="0.2">
      <c r="A64" s="68"/>
      <c r="B64" s="68"/>
      <c r="C64" s="68"/>
      <c r="D64" s="68"/>
      <c r="E64" s="68"/>
      <c r="G64" s="357" t="s">
        <v>592</v>
      </c>
      <c r="H64" s="357"/>
      <c r="I64" s="357" t="s">
        <v>610</v>
      </c>
      <c r="J64" s="357"/>
      <c r="K64" s="68" t="s">
        <v>611</v>
      </c>
      <c r="L64" s="291">
        <f>'RESUM. GASTO SOLICIIT. SUBPART '!H49</f>
        <v>500</v>
      </c>
      <c r="M64" s="291">
        <f>'RESUM. GASTO SOLICIIT. SUBPART '!AA49</f>
        <v>0</v>
      </c>
      <c r="N64" s="291">
        <f>'RESUM. GASTO SOLICIIT. SUBPART '!AB49</f>
        <v>500</v>
      </c>
    </row>
    <row r="65" spans="1:14" ht="12" hidden="1" customHeight="1" x14ac:dyDescent="0.2">
      <c r="A65" s="68"/>
      <c r="B65" s="68"/>
      <c r="C65" s="68"/>
      <c r="D65" s="68"/>
      <c r="E65" s="68"/>
      <c r="G65" s="357" t="s">
        <v>592</v>
      </c>
      <c r="H65" s="357"/>
      <c r="I65" s="357" t="s">
        <v>291</v>
      </c>
      <c r="J65" s="357"/>
      <c r="K65" s="68" t="s">
        <v>612</v>
      </c>
      <c r="L65" s="291">
        <f>'RESUM. GASTO SOLICIIT. SUBPART '!H50</f>
        <v>0</v>
      </c>
      <c r="M65" s="291">
        <f>'RESUM. GASTO SOLICIIT. SUBPART '!AA50</f>
        <v>0</v>
      </c>
      <c r="N65" s="291">
        <f>'RESUM. GASTO SOLICIIT. SUBPART '!AB50</f>
        <v>0</v>
      </c>
    </row>
    <row r="66" spans="1:14" ht="12" hidden="1" customHeight="1" x14ac:dyDescent="0.2">
      <c r="A66" s="68"/>
      <c r="B66" s="68"/>
      <c r="C66" s="68"/>
      <c r="D66" s="68"/>
      <c r="E66" s="68"/>
      <c r="G66" s="357" t="s">
        <v>592</v>
      </c>
      <c r="H66" s="357"/>
      <c r="I66" s="357" t="s">
        <v>293</v>
      </c>
      <c r="J66" s="357"/>
      <c r="K66" s="68" t="s">
        <v>613</v>
      </c>
      <c r="L66" s="291">
        <f>'RESUM. GASTO SOLICIIT. SUBPART '!H51</f>
        <v>0</v>
      </c>
      <c r="M66" s="291">
        <f>'RESUM. GASTO SOLICIIT. SUBPART '!AA51</f>
        <v>0</v>
      </c>
      <c r="N66" s="291">
        <f>'RESUM. GASTO SOLICIIT. SUBPART '!AB51</f>
        <v>0</v>
      </c>
    </row>
    <row r="67" spans="1:14" ht="12" hidden="1" customHeight="1" x14ac:dyDescent="0.2">
      <c r="A67" s="68"/>
      <c r="B67" s="68"/>
      <c r="C67" s="68"/>
      <c r="D67" s="68"/>
      <c r="E67" s="68"/>
      <c r="G67" s="357" t="s">
        <v>592</v>
      </c>
      <c r="H67" s="357"/>
      <c r="I67" s="357" t="s">
        <v>614</v>
      </c>
      <c r="J67" s="357"/>
      <c r="K67" s="68" t="s">
        <v>615</v>
      </c>
      <c r="L67" s="291">
        <f>'RESUM. GASTO SOLICIIT. SUBPART '!H52</f>
        <v>0</v>
      </c>
      <c r="M67" s="291">
        <f>'RESUM. GASTO SOLICIIT. SUBPART '!AA52</f>
        <v>0</v>
      </c>
      <c r="N67" s="291">
        <f>'RESUM. GASTO SOLICIIT. SUBPART '!AB52</f>
        <v>0</v>
      </c>
    </row>
    <row r="68" spans="1:14" ht="12" hidden="1" customHeight="1" x14ac:dyDescent="0.2">
      <c r="A68" s="68"/>
      <c r="B68" s="68"/>
      <c r="C68" s="68"/>
      <c r="D68" s="68"/>
      <c r="E68" s="68"/>
      <c r="G68" s="357" t="s">
        <v>592</v>
      </c>
      <c r="H68" s="357"/>
      <c r="I68" s="357" t="s">
        <v>297</v>
      </c>
      <c r="J68" s="357"/>
      <c r="K68" s="68" t="s">
        <v>616</v>
      </c>
      <c r="L68" s="291">
        <f>'RESUM. GASTO SOLICIIT. SUBPART '!H53</f>
        <v>0</v>
      </c>
      <c r="M68" s="291">
        <f>'RESUM. GASTO SOLICIIT. SUBPART '!AA53</f>
        <v>250</v>
      </c>
      <c r="N68" s="291">
        <f>'RESUM. GASTO SOLICIIT. SUBPART '!AB53</f>
        <v>250</v>
      </c>
    </row>
    <row r="69" spans="1:14" ht="12" hidden="1" customHeight="1" x14ac:dyDescent="0.2">
      <c r="A69" s="68"/>
      <c r="B69" s="68"/>
      <c r="C69" s="68"/>
      <c r="D69" s="68"/>
      <c r="E69" s="68"/>
      <c r="G69" s="357" t="s">
        <v>592</v>
      </c>
      <c r="H69" s="357"/>
      <c r="I69" s="357" t="s">
        <v>299</v>
      </c>
      <c r="J69" s="357"/>
      <c r="K69" s="68" t="s">
        <v>617</v>
      </c>
      <c r="L69" s="291">
        <f>'RESUM. GASTO SOLICIIT. SUBPART '!H54</f>
        <v>500</v>
      </c>
      <c r="M69" s="291">
        <f>'RESUM. GASTO SOLICIIT. SUBPART '!AA54</f>
        <v>0</v>
      </c>
      <c r="N69" s="291">
        <f>'RESUM. GASTO SOLICIIT. SUBPART '!AB54</f>
        <v>500</v>
      </c>
    </row>
    <row r="70" spans="1:14" ht="12" hidden="1" customHeight="1" x14ac:dyDescent="0.2">
      <c r="A70" s="68"/>
      <c r="B70" s="68"/>
      <c r="C70" s="68"/>
      <c r="D70" s="68"/>
      <c r="E70" s="68"/>
      <c r="G70" s="357" t="s">
        <v>592</v>
      </c>
      <c r="H70" s="357"/>
      <c r="I70" s="357" t="s">
        <v>618</v>
      </c>
      <c r="J70" s="357"/>
      <c r="K70" s="360" t="s">
        <v>619</v>
      </c>
      <c r="L70" s="291">
        <f>'RESUM. GASTO SOLICIIT. SUBPART '!H55</f>
        <v>500</v>
      </c>
      <c r="M70" s="291">
        <f>'RESUM. GASTO SOLICIIT. SUBPART '!AA55</f>
        <v>0</v>
      </c>
      <c r="N70" s="291">
        <f>'RESUM. GASTO SOLICIIT. SUBPART '!AB55</f>
        <v>500</v>
      </c>
    </row>
    <row r="71" spans="1:14" ht="12" hidden="1" customHeight="1" x14ac:dyDescent="0.35">
      <c r="A71" s="68"/>
      <c r="B71" s="68"/>
      <c r="C71" s="68"/>
      <c r="D71" s="68"/>
      <c r="E71" s="68"/>
      <c r="G71" s="352" t="s">
        <v>592</v>
      </c>
      <c r="H71" s="352"/>
      <c r="I71" s="352" t="s">
        <v>620</v>
      </c>
      <c r="J71" s="352"/>
      <c r="K71" s="356" t="s">
        <v>621</v>
      </c>
      <c r="L71" s="359">
        <f>SUM(L72:L78)</f>
        <v>23250</v>
      </c>
      <c r="M71" s="359">
        <f t="shared" ref="M71:N71" si="14">SUM(M72:M78)</f>
        <v>260582</v>
      </c>
      <c r="N71" s="359">
        <f t="shared" si="14"/>
        <v>283832</v>
      </c>
    </row>
    <row r="72" spans="1:14" ht="12" hidden="1" customHeight="1" x14ac:dyDescent="0.2">
      <c r="A72" s="68"/>
      <c r="B72" s="68"/>
      <c r="C72" s="68"/>
      <c r="D72" s="68"/>
      <c r="E72" s="68"/>
      <c r="G72" s="357" t="s">
        <v>592</v>
      </c>
      <c r="H72" s="357"/>
      <c r="I72" s="357" t="s">
        <v>304</v>
      </c>
      <c r="J72" s="357"/>
      <c r="K72" s="360" t="s">
        <v>622</v>
      </c>
      <c r="L72" s="291">
        <f>'RESUM. GASTO SOLICIIT. SUBPART '!H57</f>
        <v>0</v>
      </c>
      <c r="M72" s="291">
        <f>'RESUM. GASTO SOLICIIT. SUBPART '!AA57</f>
        <v>1500</v>
      </c>
      <c r="N72" s="291">
        <f>'RESUM. GASTO SOLICIIT. SUBPART '!AB57</f>
        <v>1500</v>
      </c>
    </row>
    <row r="73" spans="1:14" ht="12" hidden="1" customHeight="1" x14ac:dyDescent="0.2">
      <c r="A73" s="68"/>
      <c r="B73" s="68"/>
      <c r="C73" s="68"/>
      <c r="D73" s="68"/>
      <c r="E73" s="68"/>
      <c r="G73" s="357" t="s">
        <v>592</v>
      </c>
      <c r="H73" s="357"/>
      <c r="I73" s="357" t="s">
        <v>306</v>
      </c>
      <c r="J73" s="357"/>
      <c r="K73" s="68" t="s">
        <v>623</v>
      </c>
      <c r="L73" s="291">
        <f>'RESUM. GASTO SOLICIIT. SUBPART '!H58</f>
        <v>0</v>
      </c>
      <c r="M73" s="291">
        <f>'RESUM. GASTO SOLICIIT. SUBPART '!AA58</f>
        <v>0</v>
      </c>
      <c r="N73" s="291">
        <f>'RESUM. GASTO SOLICIIT. SUBPART '!AB58</f>
        <v>0</v>
      </c>
    </row>
    <row r="74" spans="1:14" ht="12" hidden="1" customHeight="1" x14ac:dyDescent="0.2">
      <c r="A74" s="68"/>
      <c r="B74" s="68"/>
      <c r="C74" s="68"/>
      <c r="D74" s="68"/>
      <c r="E74" s="68"/>
      <c r="G74" s="357" t="s">
        <v>592</v>
      </c>
      <c r="H74" s="357"/>
      <c r="I74" s="357" t="s">
        <v>308</v>
      </c>
      <c r="J74" s="357"/>
      <c r="K74" s="68" t="s">
        <v>624</v>
      </c>
      <c r="L74" s="291">
        <f>'RESUM. GASTO SOLICIIT. SUBPART '!H59</f>
        <v>0</v>
      </c>
      <c r="M74" s="291">
        <f>'RESUM. GASTO SOLICIIT. SUBPART '!AA59</f>
        <v>1000</v>
      </c>
      <c r="N74" s="291">
        <f>'RESUM. GASTO SOLICIIT. SUBPART '!AB59</f>
        <v>1000</v>
      </c>
    </row>
    <row r="75" spans="1:14" ht="12" hidden="1" customHeight="1" x14ac:dyDescent="0.2">
      <c r="A75" s="68"/>
      <c r="B75" s="68"/>
      <c r="C75" s="68"/>
      <c r="D75" s="68"/>
      <c r="E75" s="68"/>
      <c r="G75" s="357" t="s">
        <v>592</v>
      </c>
      <c r="H75" s="357"/>
      <c r="I75" s="357" t="s">
        <v>310</v>
      </c>
      <c r="J75" s="357"/>
      <c r="K75" s="68" t="s">
        <v>625</v>
      </c>
      <c r="L75" s="291">
        <f>'RESUM. GASTO SOLICIIT. SUBPART '!H60</f>
        <v>0</v>
      </c>
      <c r="M75" s="291">
        <f>'RESUM. GASTO SOLICIIT. SUBPART '!AA60</f>
        <v>0</v>
      </c>
      <c r="N75" s="291">
        <f>'RESUM. GASTO SOLICIIT. SUBPART '!AB60</f>
        <v>0</v>
      </c>
    </row>
    <row r="76" spans="1:14" ht="12" hidden="1" customHeight="1" x14ac:dyDescent="0.2">
      <c r="A76" s="68"/>
      <c r="B76" s="68"/>
      <c r="C76" s="68"/>
      <c r="D76" s="68"/>
      <c r="E76" s="68"/>
      <c r="G76" s="357" t="s">
        <v>592</v>
      </c>
      <c r="H76" s="357"/>
      <c r="I76" s="357" t="s">
        <v>312</v>
      </c>
      <c r="J76" s="357"/>
      <c r="K76" s="360" t="s">
        <v>626</v>
      </c>
      <c r="L76" s="291">
        <f>'RESUM. GASTO SOLICIIT. SUBPART '!H61</f>
        <v>12000</v>
      </c>
      <c r="M76" s="291">
        <f>'RESUM. GASTO SOLICIIT. SUBPART '!AA61</f>
        <v>0</v>
      </c>
      <c r="N76" s="291">
        <f>'RESUM. GASTO SOLICIIT. SUBPART '!AB61</f>
        <v>12000</v>
      </c>
    </row>
    <row r="77" spans="1:14" ht="12" hidden="1" customHeight="1" x14ac:dyDescent="0.2">
      <c r="A77" s="68"/>
      <c r="B77" s="68"/>
      <c r="C77" s="68"/>
      <c r="D77" s="68"/>
      <c r="E77" s="68"/>
      <c r="G77" s="357" t="s">
        <v>592</v>
      </c>
      <c r="H77" s="357"/>
      <c r="I77" s="357" t="s">
        <v>314</v>
      </c>
      <c r="J77" s="357"/>
      <c r="K77" s="68" t="s">
        <v>627</v>
      </c>
      <c r="L77" s="291">
        <f>'RESUM. GASTO SOLICIIT. SUBPART '!H62</f>
        <v>2000</v>
      </c>
      <c r="M77" s="291">
        <f>'RESUM. GASTO SOLICIIT. SUBPART '!AA62</f>
        <v>258082</v>
      </c>
      <c r="N77" s="291">
        <f>'RESUM. GASTO SOLICIIT. SUBPART '!AB62</f>
        <v>260082</v>
      </c>
    </row>
    <row r="78" spans="1:14" ht="12" hidden="1" customHeight="1" thickBot="1" x14ac:dyDescent="0.25">
      <c r="A78" s="361"/>
      <c r="B78" s="361"/>
      <c r="C78" s="361"/>
      <c r="D78" s="361"/>
      <c r="E78" s="361"/>
      <c r="F78" s="361"/>
      <c r="G78" s="362" t="s">
        <v>592</v>
      </c>
      <c r="H78" s="362"/>
      <c r="I78" s="362" t="s">
        <v>316</v>
      </c>
      <c r="J78" s="362"/>
      <c r="K78" s="361" t="s">
        <v>628</v>
      </c>
      <c r="L78" s="291">
        <f>'RESUM. GASTO SOLICIIT. SUBPART '!H63</f>
        <v>9250</v>
      </c>
      <c r="M78" s="291">
        <f>'RESUM. GASTO SOLICIIT. SUBPART '!AA63</f>
        <v>0</v>
      </c>
      <c r="N78" s="291">
        <f>'RESUM. GASTO SOLICIIT. SUBPART '!AB63</f>
        <v>9250</v>
      </c>
    </row>
    <row r="79" spans="1:14" ht="12" hidden="1" customHeight="1" x14ac:dyDescent="0.2">
      <c r="A79" s="68"/>
      <c r="B79" s="68"/>
      <c r="C79" s="68"/>
      <c r="D79" s="68"/>
      <c r="E79" s="68"/>
      <c r="F79" s="68"/>
      <c r="G79" s="357"/>
      <c r="H79" s="357"/>
      <c r="I79" s="357"/>
      <c r="J79" s="357"/>
      <c r="K79" s="68"/>
    </row>
    <row r="80" spans="1:14" ht="12" hidden="1" customHeight="1" x14ac:dyDescent="0.35">
      <c r="A80" s="68"/>
      <c r="B80" s="68"/>
      <c r="C80" s="68"/>
      <c r="D80" s="68"/>
      <c r="E80" s="68"/>
      <c r="G80" s="352" t="s">
        <v>592</v>
      </c>
      <c r="H80" s="352"/>
      <c r="I80" s="352" t="s">
        <v>629</v>
      </c>
      <c r="J80" s="352"/>
      <c r="K80" s="356" t="s">
        <v>125</v>
      </c>
      <c r="L80" s="359">
        <f>SUM(L81:L84)</f>
        <v>4600</v>
      </c>
      <c r="M80" s="359">
        <f t="shared" ref="M80:N80" si="15">SUM(M81:M84)</f>
        <v>116950</v>
      </c>
      <c r="N80" s="359">
        <f t="shared" si="15"/>
        <v>121550</v>
      </c>
    </row>
    <row r="81" spans="1:14" ht="12" hidden="1" customHeight="1" x14ac:dyDescent="0.2">
      <c r="A81" s="68"/>
      <c r="B81" s="68"/>
      <c r="C81" s="68"/>
      <c r="D81" s="68"/>
      <c r="E81" s="68"/>
      <c r="G81" s="357" t="s">
        <v>592</v>
      </c>
      <c r="H81" s="357"/>
      <c r="I81" s="357" t="s">
        <v>319</v>
      </c>
      <c r="J81" s="357"/>
      <c r="K81" s="68" t="s">
        <v>630</v>
      </c>
      <c r="L81" s="291">
        <f>'RESUM. GASTO SOLICIIT. SUBPART '!H65</f>
        <v>1600</v>
      </c>
      <c r="M81" s="291">
        <f>'RESUM. GASTO SOLICIIT. SUBPART '!AA65</f>
        <v>2500</v>
      </c>
      <c r="N81" s="291">
        <f>'RESUM. GASTO SOLICIIT. SUBPART '!AB65</f>
        <v>4100</v>
      </c>
    </row>
    <row r="82" spans="1:14" ht="12" hidden="1" customHeight="1" x14ac:dyDescent="0.2">
      <c r="A82" s="68"/>
      <c r="B82" s="68"/>
      <c r="C82" s="68"/>
      <c r="D82" s="68"/>
      <c r="E82" s="68"/>
      <c r="G82" s="357" t="s">
        <v>592</v>
      </c>
      <c r="H82" s="357"/>
      <c r="I82" s="357" t="s">
        <v>126</v>
      </c>
      <c r="J82" s="357"/>
      <c r="K82" s="68" t="s">
        <v>127</v>
      </c>
      <c r="L82" s="291">
        <f>'RESUM. GASTO SOLICIIT. SUBPART '!H66</f>
        <v>3000</v>
      </c>
      <c r="M82" s="291">
        <f>'RESUM. GASTO SOLICIIT. SUBPART '!AA66</f>
        <v>114450</v>
      </c>
      <c r="N82" s="291">
        <f>'RESUM. GASTO SOLICIIT. SUBPART '!AB66</f>
        <v>117450</v>
      </c>
    </row>
    <row r="83" spans="1:14" ht="12" hidden="1" customHeight="1" x14ac:dyDescent="0.2">
      <c r="A83" s="68"/>
      <c r="B83" s="68"/>
      <c r="C83" s="68"/>
      <c r="D83" s="68"/>
      <c r="E83" s="68"/>
      <c r="G83" s="357" t="s">
        <v>592</v>
      </c>
      <c r="H83" s="357"/>
      <c r="I83" s="357" t="s">
        <v>322</v>
      </c>
      <c r="J83" s="357"/>
      <c r="K83" s="68" t="s">
        <v>631</v>
      </c>
      <c r="L83" s="291">
        <f>'RESUM. GASTO SOLICIIT. SUBPART '!H67</f>
        <v>0</v>
      </c>
      <c r="M83" s="291">
        <f>'RESUM. GASTO SOLICIIT. SUBPART '!AA67</f>
        <v>0</v>
      </c>
      <c r="N83" s="291">
        <f>'RESUM. GASTO SOLICIIT. SUBPART '!AB67</f>
        <v>0</v>
      </c>
    </row>
    <row r="84" spans="1:14" ht="12" hidden="1" customHeight="1" x14ac:dyDescent="0.2">
      <c r="A84" s="68"/>
      <c r="B84" s="68"/>
      <c r="C84" s="68"/>
      <c r="D84" s="68"/>
      <c r="E84" s="68"/>
      <c r="G84" s="357" t="s">
        <v>592</v>
      </c>
      <c r="H84" s="357"/>
      <c r="I84" s="357" t="s">
        <v>324</v>
      </c>
      <c r="J84" s="357"/>
      <c r="K84" s="68" t="s">
        <v>632</v>
      </c>
      <c r="L84" s="291">
        <f>'RESUM. GASTO SOLICIIT. SUBPART '!H68</f>
        <v>0</v>
      </c>
      <c r="M84" s="291">
        <f>'RESUM. GASTO SOLICIIT. SUBPART '!AA68</f>
        <v>0</v>
      </c>
      <c r="N84" s="291">
        <f>'RESUM. GASTO SOLICIIT. SUBPART '!AB68</f>
        <v>0</v>
      </c>
    </row>
    <row r="85" spans="1:14" ht="12" hidden="1" customHeight="1" x14ac:dyDescent="0.35">
      <c r="A85" s="68"/>
      <c r="B85" s="68"/>
      <c r="C85" s="68"/>
      <c r="D85" s="68"/>
      <c r="E85" s="68"/>
      <c r="G85" s="352" t="s">
        <v>592</v>
      </c>
      <c r="H85" s="352"/>
      <c r="I85" s="352" t="s">
        <v>633</v>
      </c>
      <c r="J85" s="352"/>
      <c r="K85" s="356" t="s">
        <v>634</v>
      </c>
      <c r="L85" s="359">
        <f>SUM(L86:L88)</f>
        <v>77025</v>
      </c>
      <c r="M85" s="359">
        <f t="shared" ref="M85:N85" si="16">SUM(M86:M88)</f>
        <v>0</v>
      </c>
      <c r="N85" s="359">
        <f t="shared" si="16"/>
        <v>77025</v>
      </c>
    </row>
    <row r="86" spans="1:14" ht="12" hidden="1" customHeight="1" x14ac:dyDescent="0.2">
      <c r="A86" s="68"/>
      <c r="B86" s="68"/>
      <c r="C86" s="68"/>
      <c r="D86" s="68"/>
      <c r="E86" s="68"/>
      <c r="G86" s="357" t="s">
        <v>592</v>
      </c>
      <c r="H86" s="357"/>
      <c r="I86" s="357" t="s">
        <v>327</v>
      </c>
      <c r="J86" s="357"/>
      <c r="K86" s="68" t="s">
        <v>635</v>
      </c>
      <c r="L86" s="291">
        <f>'RESUM. GASTO SOLICIIT. SUBPART '!H70</f>
        <v>77025</v>
      </c>
      <c r="M86" s="291">
        <f>'RESUM. GASTO SOLICIIT. SUBPART '!AA70</f>
        <v>0</v>
      </c>
      <c r="N86" s="291">
        <f>'RESUM. GASTO SOLICIIT. SUBPART '!AB70</f>
        <v>77025</v>
      </c>
    </row>
    <row r="87" spans="1:14" ht="12" hidden="1" customHeight="1" x14ac:dyDescent="0.2">
      <c r="A87" s="68"/>
      <c r="B87" s="68"/>
      <c r="C87" s="68"/>
      <c r="D87" s="68"/>
      <c r="E87" s="68"/>
      <c r="G87" s="357" t="s">
        <v>592</v>
      </c>
      <c r="H87" s="357"/>
      <c r="I87" s="357" t="s">
        <v>636</v>
      </c>
      <c r="J87" s="357"/>
      <c r="K87" s="68" t="s">
        <v>637</v>
      </c>
    </row>
    <row r="88" spans="1:14" ht="12" hidden="1" customHeight="1" x14ac:dyDescent="0.2">
      <c r="A88" s="68"/>
      <c r="B88" s="68"/>
      <c r="C88" s="68"/>
      <c r="D88" s="68"/>
      <c r="E88" s="68"/>
      <c r="G88" s="357" t="s">
        <v>592</v>
      </c>
      <c r="H88" s="357"/>
      <c r="I88" s="357" t="s">
        <v>638</v>
      </c>
      <c r="J88" s="357"/>
      <c r="K88" s="68" t="s">
        <v>639</v>
      </c>
    </row>
    <row r="89" spans="1:14" ht="12" hidden="1" customHeight="1" x14ac:dyDescent="0.35">
      <c r="A89" s="68"/>
      <c r="B89" s="68"/>
      <c r="C89" s="68"/>
      <c r="D89" s="68"/>
      <c r="E89" s="68"/>
      <c r="G89" s="352" t="s">
        <v>592</v>
      </c>
      <c r="H89" s="352"/>
      <c r="I89" s="352" t="s">
        <v>640</v>
      </c>
      <c r="J89" s="352"/>
      <c r="K89" s="356" t="s">
        <v>128</v>
      </c>
      <c r="L89" s="359">
        <f>SUM(L90:L92)</f>
        <v>1000</v>
      </c>
      <c r="M89" s="359">
        <f t="shared" ref="M89:N89" si="17">SUM(M90:M92)</f>
        <v>5000</v>
      </c>
      <c r="N89" s="359">
        <f t="shared" si="17"/>
        <v>6000</v>
      </c>
    </row>
    <row r="90" spans="1:14" ht="12" hidden="1" customHeight="1" x14ac:dyDescent="0.2">
      <c r="A90" s="68"/>
      <c r="B90" s="68"/>
      <c r="C90" s="68"/>
      <c r="D90" s="68"/>
      <c r="E90" s="68"/>
      <c r="G90" s="357" t="s">
        <v>592</v>
      </c>
      <c r="H90" s="357"/>
      <c r="I90" s="357" t="s">
        <v>129</v>
      </c>
      <c r="J90" s="357"/>
      <c r="K90" s="68" t="s">
        <v>130</v>
      </c>
      <c r="L90" s="291">
        <f>'RESUM. GASTO SOLICIIT. SUBPART '!H72</f>
        <v>1000</v>
      </c>
      <c r="M90" s="291">
        <f>'RESUM. GASTO SOLICIIT. SUBPART '!AA72</f>
        <v>5000</v>
      </c>
      <c r="N90" s="291">
        <f>'RESUM. GASTO SOLICIIT. SUBPART '!AB72</f>
        <v>6000</v>
      </c>
    </row>
    <row r="91" spans="1:14" ht="12" hidden="1" customHeight="1" x14ac:dyDescent="0.2">
      <c r="A91" s="68"/>
      <c r="B91" s="68"/>
      <c r="C91" s="68"/>
      <c r="D91" s="68"/>
      <c r="E91" s="68"/>
      <c r="G91" s="357" t="s">
        <v>592</v>
      </c>
      <c r="H91" s="357"/>
      <c r="I91" s="357" t="s">
        <v>331</v>
      </c>
      <c r="J91" s="357"/>
      <c r="K91" s="68" t="s">
        <v>641</v>
      </c>
      <c r="L91" s="291">
        <f>'RESUM. GASTO SOLICIIT. SUBPART '!H73</f>
        <v>0</v>
      </c>
      <c r="M91" s="291">
        <f>'RESUM. GASTO SOLICIIT. SUBPART '!AA73</f>
        <v>0</v>
      </c>
      <c r="N91" s="291">
        <f>'RESUM. GASTO SOLICIIT. SUBPART '!AB73</f>
        <v>0</v>
      </c>
    </row>
    <row r="92" spans="1:14" ht="12" hidden="1" customHeight="1" x14ac:dyDescent="0.2">
      <c r="A92" s="68"/>
      <c r="B92" s="68"/>
      <c r="C92" s="68"/>
      <c r="D92" s="68"/>
      <c r="E92" s="68"/>
      <c r="G92" s="357" t="s">
        <v>592</v>
      </c>
      <c r="H92" s="357"/>
      <c r="I92" s="357" t="s">
        <v>333</v>
      </c>
      <c r="J92" s="357"/>
      <c r="K92" s="68" t="s">
        <v>642</v>
      </c>
      <c r="L92" s="291">
        <f>'RESUM. GASTO SOLICIIT. SUBPART '!H74</f>
        <v>0</v>
      </c>
      <c r="M92" s="291">
        <f>'RESUM. GASTO SOLICIIT. SUBPART '!AA74</f>
        <v>0</v>
      </c>
      <c r="N92" s="291">
        <f>'RESUM. GASTO SOLICIIT. SUBPART '!AB74</f>
        <v>0</v>
      </c>
    </row>
    <row r="93" spans="1:14" ht="12" hidden="1" customHeight="1" x14ac:dyDescent="0.35">
      <c r="A93" s="68"/>
      <c r="B93" s="68"/>
      <c r="C93" s="68"/>
      <c r="D93" s="68"/>
      <c r="E93" s="68"/>
      <c r="G93" s="352" t="s">
        <v>592</v>
      </c>
      <c r="H93" s="352"/>
      <c r="I93" s="352" t="s">
        <v>643</v>
      </c>
      <c r="J93" s="352"/>
      <c r="K93" s="356" t="s">
        <v>131</v>
      </c>
      <c r="L93" s="359">
        <f>SUM(L94:L102)</f>
        <v>26900</v>
      </c>
      <c r="M93" s="359">
        <f t="shared" ref="M93:N93" si="18">SUM(M94:M102)</f>
        <v>19250</v>
      </c>
      <c r="N93" s="359">
        <f t="shared" si="18"/>
        <v>46150</v>
      </c>
    </row>
    <row r="94" spans="1:14" ht="12" hidden="1" customHeight="1" x14ac:dyDescent="0.2">
      <c r="A94" s="68"/>
      <c r="B94" s="68"/>
      <c r="C94" s="68"/>
      <c r="D94" s="68"/>
      <c r="E94" s="68"/>
      <c r="G94" s="357" t="s">
        <v>592</v>
      </c>
      <c r="H94" s="357"/>
      <c r="I94" s="357" t="s">
        <v>336</v>
      </c>
      <c r="J94" s="357"/>
      <c r="K94" s="68" t="s">
        <v>644</v>
      </c>
      <c r="L94" s="291">
        <f>'RESUM. GASTO SOLICIIT. SUBPART '!H76</f>
        <v>1000</v>
      </c>
      <c r="M94" s="291">
        <f>'RESUM. GASTO SOLICIIT. SUBPART '!AA76</f>
        <v>0</v>
      </c>
      <c r="N94" s="291">
        <f>'RESUM. GASTO SOLICIIT. SUBPART '!AB76</f>
        <v>1000</v>
      </c>
    </row>
    <row r="95" spans="1:14" ht="12" hidden="1" customHeight="1" x14ac:dyDescent="0.2">
      <c r="A95" s="68"/>
      <c r="B95" s="68"/>
      <c r="C95" s="68"/>
      <c r="D95" s="68"/>
      <c r="E95" s="68"/>
      <c r="G95" s="357" t="s">
        <v>592</v>
      </c>
      <c r="H95" s="357"/>
      <c r="I95" s="357" t="s">
        <v>338</v>
      </c>
      <c r="J95" s="357"/>
      <c r="K95" s="68" t="s">
        <v>645</v>
      </c>
      <c r="L95" s="291">
        <f>'RESUM. GASTO SOLICIIT. SUBPART '!H77</f>
        <v>0</v>
      </c>
      <c r="M95" s="291">
        <f>'RESUM. GASTO SOLICIIT. SUBPART '!AA77</f>
        <v>0</v>
      </c>
      <c r="N95" s="291">
        <f>'RESUM. GASTO SOLICIIT. SUBPART '!AB77</f>
        <v>0</v>
      </c>
    </row>
    <row r="96" spans="1:14" ht="12" hidden="1" customHeight="1" x14ac:dyDescent="0.2">
      <c r="A96" s="68"/>
      <c r="B96" s="68"/>
      <c r="C96" s="68"/>
      <c r="D96" s="68"/>
      <c r="E96" s="68"/>
      <c r="G96" s="357" t="s">
        <v>592</v>
      </c>
      <c r="H96" s="357"/>
      <c r="I96" s="357" t="s">
        <v>340</v>
      </c>
      <c r="J96" s="357"/>
      <c r="K96" s="68" t="s">
        <v>646</v>
      </c>
      <c r="L96" s="291">
        <f>'RESUM. GASTO SOLICIIT. SUBPART '!H78</f>
        <v>0</v>
      </c>
      <c r="M96" s="291">
        <f>'RESUM. GASTO SOLICIIT. SUBPART '!AA78</f>
        <v>0</v>
      </c>
      <c r="N96" s="291">
        <f>'RESUM. GASTO SOLICIIT. SUBPART '!AB78</f>
        <v>0</v>
      </c>
    </row>
    <row r="97" spans="1:14" ht="12" hidden="1" customHeight="1" x14ac:dyDescent="0.2">
      <c r="A97" s="68"/>
      <c r="B97" s="68"/>
      <c r="C97" s="68"/>
      <c r="D97" s="68"/>
      <c r="E97" s="68"/>
      <c r="G97" s="357" t="s">
        <v>592</v>
      </c>
      <c r="H97" s="357"/>
      <c r="I97" s="357" t="s">
        <v>132</v>
      </c>
      <c r="J97" s="357"/>
      <c r="K97" s="68" t="s">
        <v>647</v>
      </c>
      <c r="L97" s="291">
        <f>'RESUM. GASTO SOLICIIT. SUBPART '!H79</f>
        <v>0</v>
      </c>
      <c r="M97" s="291">
        <f>'RESUM. GASTO SOLICIIT. SUBPART '!AA79</f>
        <v>10000</v>
      </c>
      <c r="N97" s="291">
        <f>'RESUM. GASTO SOLICIIT. SUBPART '!AB79</f>
        <v>10000</v>
      </c>
    </row>
    <row r="98" spans="1:14" ht="12" hidden="1" customHeight="1" x14ac:dyDescent="0.2">
      <c r="A98" s="68"/>
      <c r="B98" s="68"/>
      <c r="C98" s="68"/>
      <c r="D98" s="68"/>
      <c r="E98" s="68"/>
      <c r="G98" s="357" t="s">
        <v>592</v>
      </c>
      <c r="H98" s="357"/>
      <c r="I98" s="357" t="s">
        <v>134</v>
      </c>
      <c r="J98" s="357"/>
      <c r="K98" s="68" t="s">
        <v>135</v>
      </c>
      <c r="L98" s="291">
        <f>'RESUM. GASTO SOLICIIT. SUBPART '!H80</f>
        <v>25900</v>
      </c>
      <c r="M98" s="291">
        <f>'RESUM. GASTO SOLICIIT. SUBPART '!AA80</f>
        <v>9250</v>
      </c>
      <c r="N98" s="291">
        <f>'RESUM. GASTO SOLICIIT. SUBPART '!AB80</f>
        <v>35150</v>
      </c>
    </row>
    <row r="99" spans="1:14" ht="12" hidden="1" customHeight="1" x14ac:dyDescent="0.2">
      <c r="A99" s="68"/>
      <c r="B99" s="68"/>
      <c r="C99" s="68"/>
      <c r="D99" s="68"/>
      <c r="E99" s="68"/>
      <c r="G99" s="357" t="s">
        <v>592</v>
      </c>
      <c r="H99" s="357"/>
      <c r="I99" s="357" t="s">
        <v>344</v>
      </c>
      <c r="J99" s="357"/>
      <c r="K99" s="68" t="s">
        <v>648</v>
      </c>
      <c r="L99" s="291">
        <f>'RESUM. GASTO SOLICIIT. SUBPART '!H81</f>
        <v>0</v>
      </c>
      <c r="M99" s="291">
        <f>'RESUM. GASTO SOLICIIT. SUBPART '!AA81</f>
        <v>0</v>
      </c>
      <c r="N99" s="291">
        <f>'RESUM. GASTO SOLICIIT. SUBPART '!AB81</f>
        <v>0</v>
      </c>
    </row>
    <row r="100" spans="1:14" ht="12" hidden="1" customHeight="1" x14ac:dyDescent="0.2">
      <c r="A100" s="68"/>
      <c r="B100" s="68"/>
      <c r="C100" s="68"/>
      <c r="D100" s="68"/>
      <c r="E100" s="68"/>
      <c r="G100" s="357" t="s">
        <v>592</v>
      </c>
      <c r="H100" s="357"/>
      <c r="I100" s="357" t="s">
        <v>346</v>
      </c>
      <c r="J100" s="357"/>
      <c r="K100" s="68" t="s">
        <v>649</v>
      </c>
      <c r="L100" s="291">
        <f>'RESUM. GASTO SOLICIIT. SUBPART '!H82</f>
        <v>0</v>
      </c>
      <c r="M100" s="291">
        <f>'RESUM. GASTO SOLICIIT. SUBPART '!AA82</f>
        <v>0</v>
      </c>
      <c r="N100" s="291">
        <f>'RESUM. GASTO SOLICIIT. SUBPART '!AB82</f>
        <v>0</v>
      </c>
    </row>
    <row r="101" spans="1:14" ht="12" hidden="1" customHeight="1" x14ac:dyDescent="0.2">
      <c r="A101" s="68"/>
      <c r="B101" s="68"/>
      <c r="C101" s="68"/>
      <c r="D101" s="68"/>
      <c r="E101" s="68"/>
      <c r="G101" s="357" t="s">
        <v>592</v>
      </c>
      <c r="H101" s="357"/>
      <c r="I101" s="357" t="s">
        <v>348</v>
      </c>
      <c r="J101" s="357"/>
      <c r="K101" s="68" t="s">
        <v>650</v>
      </c>
      <c r="L101" s="291">
        <f>'RESUM. GASTO SOLICIIT. SUBPART '!H83</f>
        <v>0</v>
      </c>
      <c r="M101" s="291">
        <f>'RESUM. GASTO SOLICIIT. SUBPART '!AA83</f>
        <v>0</v>
      </c>
      <c r="N101" s="291">
        <f>'RESUM. GASTO SOLICIIT. SUBPART '!AB83</f>
        <v>0</v>
      </c>
    </row>
    <row r="102" spans="1:14" ht="12" hidden="1" customHeight="1" x14ac:dyDescent="0.2">
      <c r="A102" s="68"/>
      <c r="B102" s="68"/>
      <c r="C102" s="68"/>
      <c r="D102" s="68"/>
      <c r="E102" s="68"/>
      <c r="G102" s="357" t="s">
        <v>592</v>
      </c>
      <c r="H102" s="357"/>
      <c r="I102" s="357" t="s">
        <v>350</v>
      </c>
      <c r="J102" s="357"/>
      <c r="K102" s="68" t="s">
        <v>651</v>
      </c>
      <c r="L102" s="291">
        <f>'RESUM. GASTO SOLICIIT. SUBPART '!H84</f>
        <v>0</v>
      </c>
      <c r="M102" s="291">
        <f>'RESUM. GASTO SOLICIIT. SUBPART '!AA84</f>
        <v>0</v>
      </c>
      <c r="N102" s="291">
        <f>'RESUM. GASTO SOLICIIT. SUBPART '!AB84</f>
        <v>0</v>
      </c>
    </row>
    <row r="103" spans="1:14" ht="12" hidden="1" customHeight="1" x14ac:dyDescent="0.2"/>
    <row r="104" spans="1:14" ht="12" hidden="1" customHeight="1" x14ac:dyDescent="0.35">
      <c r="A104" s="68"/>
      <c r="B104" s="68"/>
      <c r="C104" s="68"/>
      <c r="D104" s="68"/>
      <c r="E104" s="68"/>
      <c r="G104" s="352" t="s">
        <v>592</v>
      </c>
      <c r="H104" s="352"/>
      <c r="I104" s="352" t="s">
        <v>652</v>
      </c>
      <c r="J104" s="352"/>
      <c r="K104" s="356" t="s">
        <v>653</v>
      </c>
      <c r="L104" s="359">
        <f>SUM(L105:L110)</f>
        <v>3250</v>
      </c>
      <c r="M104" s="359">
        <f t="shared" ref="M104:N104" si="19">SUM(M105:M110)</f>
        <v>100</v>
      </c>
      <c r="N104" s="359">
        <f t="shared" si="19"/>
        <v>3350</v>
      </c>
    </row>
    <row r="105" spans="1:14" ht="12" hidden="1" customHeight="1" x14ac:dyDescent="0.2">
      <c r="A105" s="68"/>
      <c r="B105" s="68"/>
      <c r="C105" s="68"/>
      <c r="D105" s="68"/>
      <c r="E105" s="68"/>
      <c r="G105" s="357" t="s">
        <v>592</v>
      </c>
      <c r="H105" s="357"/>
      <c r="I105" s="357" t="s">
        <v>654</v>
      </c>
      <c r="J105" s="357"/>
      <c r="K105" s="68" t="s">
        <v>655</v>
      </c>
    </row>
    <row r="106" spans="1:14" ht="12" hidden="1" customHeight="1" x14ac:dyDescent="0.2">
      <c r="A106" s="68"/>
      <c r="B106" s="68"/>
      <c r="C106" s="68"/>
      <c r="D106" s="68"/>
      <c r="E106" s="68"/>
      <c r="G106" s="357" t="s">
        <v>592</v>
      </c>
      <c r="H106" s="357"/>
      <c r="I106" s="357" t="s">
        <v>356</v>
      </c>
      <c r="J106" s="357"/>
      <c r="K106" s="68" t="s">
        <v>656</v>
      </c>
      <c r="L106" s="291">
        <f>'RESUM. GASTO SOLICIIT. SUBPART '!H88</f>
        <v>500</v>
      </c>
      <c r="M106" s="291">
        <f>'RESUM. GASTO SOLICIIT. SUBPART '!AA88</f>
        <v>0</v>
      </c>
      <c r="N106" s="291">
        <f>'RESUM. GASTO SOLICIIT. SUBPART '!AB88</f>
        <v>500</v>
      </c>
    </row>
    <row r="107" spans="1:14" ht="12" hidden="1" customHeight="1" x14ac:dyDescent="0.2">
      <c r="A107" s="68"/>
      <c r="B107" s="68"/>
      <c r="C107" s="68"/>
      <c r="D107" s="68"/>
      <c r="E107" s="68"/>
      <c r="G107" s="357" t="s">
        <v>592</v>
      </c>
      <c r="H107" s="357"/>
      <c r="I107" s="357" t="s">
        <v>358</v>
      </c>
      <c r="J107" s="357"/>
      <c r="K107" s="68" t="s">
        <v>359</v>
      </c>
      <c r="L107" s="291">
        <f>'RESUM. GASTO SOLICIIT. SUBPART '!H89</f>
        <v>0</v>
      </c>
      <c r="M107" s="291">
        <f>'RESUM. GASTO SOLICIIT. SUBPART '!AA89</f>
        <v>0</v>
      </c>
      <c r="N107" s="291">
        <f>'RESUM. GASTO SOLICIIT. SUBPART '!AB89</f>
        <v>0</v>
      </c>
    </row>
    <row r="108" spans="1:14" ht="12" hidden="1" customHeight="1" x14ac:dyDescent="0.2">
      <c r="A108" s="68"/>
      <c r="B108" s="68"/>
      <c r="C108" s="68"/>
      <c r="D108" s="68"/>
      <c r="E108" s="68"/>
      <c r="G108" s="357" t="s">
        <v>592</v>
      </c>
      <c r="H108" s="357"/>
      <c r="I108" s="357" t="s">
        <v>657</v>
      </c>
      <c r="J108" s="357"/>
      <c r="K108" s="68" t="s">
        <v>658</v>
      </c>
    </row>
    <row r="109" spans="1:14" ht="12" hidden="1" customHeight="1" x14ac:dyDescent="0.2">
      <c r="A109" s="68"/>
      <c r="B109" s="68"/>
      <c r="C109" s="68"/>
      <c r="D109" s="68"/>
      <c r="E109" s="68"/>
      <c r="G109" s="357" t="s">
        <v>592</v>
      </c>
      <c r="H109" s="357"/>
      <c r="I109" s="357" t="s">
        <v>360</v>
      </c>
      <c r="J109" s="357"/>
      <c r="K109" s="68" t="s">
        <v>361</v>
      </c>
      <c r="L109" s="291">
        <f>'RESUM. GASTO SOLICIIT. SUBPART '!H90</f>
        <v>2750</v>
      </c>
      <c r="M109" s="291">
        <f>'RESUM. GASTO SOLICIIT. SUBPART '!AA90</f>
        <v>0</v>
      </c>
      <c r="N109" s="291">
        <f>'RESUM. GASTO SOLICIIT. SUBPART '!AB90</f>
        <v>2750</v>
      </c>
    </row>
    <row r="110" spans="1:14" ht="12" hidden="1" customHeight="1" x14ac:dyDescent="0.2">
      <c r="A110" s="68"/>
      <c r="B110" s="68"/>
      <c r="C110" s="68"/>
      <c r="D110" s="68"/>
      <c r="E110" s="68"/>
      <c r="G110" s="357" t="s">
        <v>592</v>
      </c>
      <c r="H110" s="357"/>
      <c r="I110" s="357" t="s">
        <v>362</v>
      </c>
      <c r="J110" s="357"/>
      <c r="K110" s="68" t="s">
        <v>659</v>
      </c>
      <c r="L110" s="291">
        <f>'RESUM. GASTO SOLICIIT. SUBPART '!H91</f>
        <v>0</v>
      </c>
      <c r="M110" s="291">
        <f>'RESUM. GASTO SOLICIIT. SUBPART '!AA91</f>
        <v>100</v>
      </c>
      <c r="N110" s="291">
        <f>'RESUM. GASTO SOLICIIT. SUBPART '!AB91</f>
        <v>100</v>
      </c>
    </row>
    <row r="111" spans="1:14" ht="12" hidden="1" customHeight="1" x14ac:dyDescent="0.2">
      <c r="A111" s="68"/>
      <c r="B111" s="68"/>
      <c r="C111" s="68"/>
      <c r="D111" s="68"/>
      <c r="E111" s="68"/>
      <c r="G111" s="357" t="s">
        <v>31</v>
      </c>
      <c r="H111" s="357"/>
      <c r="I111" s="68"/>
      <c r="J111" s="68"/>
      <c r="K111" s="68"/>
    </row>
    <row r="112" spans="1:14" ht="12" hidden="1" customHeight="1" x14ac:dyDescent="0.2">
      <c r="A112" s="68"/>
      <c r="B112" s="68"/>
      <c r="C112" s="68"/>
      <c r="D112" s="68"/>
      <c r="E112" s="68"/>
      <c r="G112" s="352" t="s">
        <v>592</v>
      </c>
      <c r="H112" s="352"/>
      <c r="I112" s="352">
        <v>2</v>
      </c>
      <c r="J112" s="352"/>
      <c r="K112" s="356" t="s">
        <v>102</v>
      </c>
    </row>
    <row r="113" spans="1:14" ht="12" hidden="1" customHeight="1" x14ac:dyDescent="0.2">
      <c r="A113" s="68"/>
      <c r="B113" s="68"/>
      <c r="C113" s="68"/>
      <c r="D113" s="68"/>
      <c r="E113" s="68"/>
      <c r="G113" s="357" t="s">
        <v>31</v>
      </c>
      <c r="H113" s="357"/>
      <c r="I113" s="352"/>
      <c r="J113" s="352"/>
      <c r="K113" s="356"/>
    </row>
    <row r="114" spans="1:14" ht="12" hidden="1" customHeight="1" x14ac:dyDescent="0.35">
      <c r="A114" s="68"/>
      <c r="B114" s="68"/>
      <c r="C114" s="68"/>
      <c r="D114" s="68"/>
      <c r="E114" s="68"/>
      <c r="G114" s="352" t="s">
        <v>592</v>
      </c>
      <c r="H114" s="352"/>
      <c r="I114" s="352" t="s">
        <v>660</v>
      </c>
      <c r="J114" s="352"/>
      <c r="K114" s="356" t="s">
        <v>136</v>
      </c>
      <c r="L114" s="359">
        <f>SUM(L115:L119)</f>
        <v>10161.529999999999</v>
      </c>
      <c r="M114" s="359">
        <f t="shared" ref="M114:N114" si="20">SUM(M115:M119)</f>
        <v>119150</v>
      </c>
      <c r="N114" s="359">
        <f t="shared" si="20"/>
        <v>129311.53</v>
      </c>
    </row>
    <row r="115" spans="1:14" ht="12" hidden="1" customHeight="1" x14ac:dyDescent="0.2">
      <c r="A115" s="68"/>
      <c r="B115" s="68"/>
      <c r="C115" s="68"/>
      <c r="D115" s="68"/>
      <c r="E115" s="68"/>
      <c r="G115" s="357" t="s">
        <v>592</v>
      </c>
      <c r="H115" s="357"/>
      <c r="I115" s="357" t="s">
        <v>366</v>
      </c>
      <c r="J115" s="357"/>
      <c r="K115" s="68" t="s">
        <v>661</v>
      </c>
      <c r="L115" s="291">
        <f>'RESUM. GASTO SOLICIIT. SUBPART '!H94</f>
        <v>3000</v>
      </c>
      <c r="M115" s="291">
        <f>'RESUM. GASTO SOLICIIT. SUBPART '!AA94</f>
        <v>68900</v>
      </c>
      <c r="N115" s="291">
        <f>'RESUM. GASTO SOLICIIT. SUBPART '!AB94</f>
        <v>71900</v>
      </c>
    </row>
    <row r="116" spans="1:14" ht="12" hidden="1" customHeight="1" x14ac:dyDescent="0.2">
      <c r="A116" s="68"/>
      <c r="B116" s="68"/>
      <c r="C116" s="68"/>
      <c r="D116" s="68"/>
      <c r="E116" s="68"/>
      <c r="G116" s="357" t="s">
        <v>592</v>
      </c>
      <c r="H116" s="357"/>
      <c r="I116" s="357" t="s">
        <v>368</v>
      </c>
      <c r="J116" s="357"/>
      <c r="K116" s="68" t="s">
        <v>662</v>
      </c>
      <c r="L116" s="291">
        <f>'RESUM. GASTO SOLICIIT. SUBPART '!H95</f>
        <v>0</v>
      </c>
      <c r="M116" s="291">
        <f>'RESUM. GASTO SOLICIIT. SUBPART '!AA95</f>
        <v>250</v>
      </c>
      <c r="N116" s="291">
        <f>'RESUM. GASTO SOLICIIT. SUBPART '!AB95</f>
        <v>250</v>
      </c>
    </row>
    <row r="117" spans="1:14" ht="12" hidden="1" customHeight="1" x14ac:dyDescent="0.2">
      <c r="A117" s="68"/>
      <c r="B117" s="68"/>
      <c r="C117" s="68"/>
      <c r="D117" s="68"/>
      <c r="E117" s="68"/>
      <c r="G117" s="357" t="s">
        <v>592</v>
      </c>
      <c r="H117" s="357"/>
      <c r="I117" s="357" t="s">
        <v>137</v>
      </c>
      <c r="J117" s="357"/>
      <c r="K117" s="68" t="s">
        <v>138</v>
      </c>
      <c r="L117" s="291">
        <f>'RESUM. GASTO SOLICIIT. SUBPART '!H96</f>
        <v>0</v>
      </c>
      <c r="M117" s="291">
        <f>'RESUM. GASTO SOLICIIT. SUBPART '!AA96</f>
        <v>5600</v>
      </c>
      <c r="N117" s="291">
        <f>'RESUM. GASTO SOLICIIT. SUBPART '!AB96</f>
        <v>5600</v>
      </c>
    </row>
    <row r="118" spans="1:14" ht="12" hidden="1" customHeight="1" x14ac:dyDescent="0.2">
      <c r="A118" s="68"/>
      <c r="B118" s="68"/>
      <c r="C118" s="68"/>
      <c r="D118" s="68"/>
      <c r="E118" s="68"/>
      <c r="G118" s="357" t="s">
        <v>592</v>
      </c>
      <c r="H118" s="357"/>
      <c r="I118" s="357" t="s">
        <v>371</v>
      </c>
      <c r="J118" s="357"/>
      <c r="K118" s="68" t="s">
        <v>663</v>
      </c>
      <c r="L118" s="291">
        <f>'RESUM. GASTO SOLICIIT. SUBPART '!H97</f>
        <v>7061.53</v>
      </c>
      <c r="M118" s="291">
        <f>'RESUM. GASTO SOLICIIT. SUBPART '!AA97</f>
        <v>0</v>
      </c>
      <c r="N118" s="291">
        <f>'RESUM. GASTO SOLICIIT. SUBPART '!AB97</f>
        <v>7061.53</v>
      </c>
    </row>
    <row r="119" spans="1:14" ht="12" hidden="1" customHeight="1" x14ac:dyDescent="0.2">
      <c r="A119" s="68"/>
      <c r="B119" s="68"/>
      <c r="C119" s="68"/>
      <c r="D119" s="68"/>
      <c r="E119" s="68"/>
      <c r="G119" s="357" t="s">
        <v>592</v>
      </c>
      <c r="H119" s="357"/>
      <c r="I119" s="357" t="s">
        <v>139</v>
      </c>
      <c r="J119" s="357"/>
      <c r="K119" s="68" t="s">
        <v>664</v>
      </c>
      <c r="L119" s="291">
        <f>'RESUM. GASTO SOLICIIT. SUBPART '!H98</f>
        <v>100</v>
      </c>
      <c r="M119" s="291">
        <f>'RESUM. GASTO SOLICIIT. SUBPART '!AA98</f>
        <v>44400</v>
      </c>
      <c r="N119" s="291">
        <f>'RESUM. GASTO SOLICIIT. SUBPART '!AB98</f>
        <v>44500</v>
      </c>
    </row>
    <row r="120" spans="1:14" ht="12" hidden="1" customHeight="1" x14ac:dyDescent="0.35">
      <c r="A120" s="68"/>
      <c r="B120" s="68"/>
      <c r="C120" s="68"/>
      <c r="D120" s="68"/>
      <c r="E120" s="68"/>
      <c r="G120" s="352" t="s">
        <v>592</v>
      </c>
      <c r="H120" s="352"/>
      <c r="I120" s="352" t="s">
        <v>665</v>
      </c>
      <c r="J120" s="352"/>
      <c r="K120" s="356" t="s">
        <v>666</v>
      </c>
      <c r="L120" s="359">
        <f>SUM(L121:L124)</f>
        <v>0</v>
      </c>
      <c r="M120" s="359">
        <f t="shared" ref="M120:N120" si="21">SUM(M121:M124)</f>
        <v>49180</v>
      </c>
      <c r="N120" s="359">
        <f t="shared" si="21"/>
        <v>49180</v>
      </c>
    </row>
    <row r="121" spans="1:14" ht="12" hidden="1" customHeight="1" x14ac:dyDescent="0.2">
      <c r="A121" s="68"/>
      <c r="B121" s="68"/>
      <c r="C121" s="68"/>
      <c r="D121" s="68"/>
      <c r="E121" s="68"/>
      <c r="G121" s="357" t="s">
        <v>592</v>
      </c>
      <c r="H121" s="357"/>
      <c r="I121" s="357" t="s">
        <v>375</v>
      </c>
      <c r="J121" s="357"/>
      <c r="K121" s="68" t="s">
        <v>667</v>
      </c>
      <c r="L121" s="291">
        <f>'RESUM. GASTO SOLICIIT. SUBPART '!H100</f>
        <v>0</v>
      </c>
      <c r="M121" s="291">
        <f>'RESUM. GASTO SOLICIIT. SUBPART '!AA100</f>
        <v>0</v>
      </c>
      <c r="N121" s="291">
        <f>'RESUM. GASTO SOLICIIT. SUBPART '!AB100</f>
        <v>0</v>
      </c>
    </row>
    <row r="122" spans="1:14" ht="12" hidden="1" customHeight="1" x14ac:dyDescent="0.2">
      <c r="A122" s="68"/>
      <c r="B122" s="68"/>
      <c r="C122" s="68"/>
      <c r="D122" s="68"/>
      <c r="E122" s="68"/>
      <c r="G122" s="357" t="s">
        <v>592</v>
      </c>
      <c r="H122" s="357"/>
      <c r="I122" s="357" t="s">
        <v>377</v>
      </c>
      <c r="J122" s="357"/>
      <c r="K122" s="68" t="s">
        <v>668</v>
      </c>
      <c r="L122" s="291">
        <f>'RESUM. GASTO SOLICIIT. SUBPART '!H101</f>
        <v>0</v>
      </c>
      <c r="M122" s="291">
        <f>'RESUM. GASTO SOLICIIT. SUBPART '!AA101</f>
        <v>0</v>
      </c>
      <c r="N122" s="291">
        <f>'RESUM. GASTO SOLICIIT. SUBPART '!AB101</f>
        <v>0</v>
      </c>
    </row>
    <row r="123" spans="1:14" ht="12" hidden="1" customHeight="1" x14ac:dyDescent="0.2">
      <c r="A123" s="68"/>
      <c r="B123" s="68"/>
      <c r="C123" s="68"/>
      <c r="D123" s="68"/>
      <c r="E123" s="68"/>
      <c r="G123" s="357" t="s">
        <v>592</v>
      </c>
      <c r="H123" s="357"/>
      <c r="I123" s="357" t="s">
        <v>379</v>
      </c>
      <c r="J123" s="357"/>
      <c r="K123" s="68" t="s">
        <v>669</v>
      </c>
      <c r="L123" s="291">
        <f>'RESUM. GASTO SOLICIIT. SUBPART '!H102</f>
        <v>0</v>
      </c>
      <c r="M123" s="291">
        <f>'RESUM. GASTO SOLICIIT. SUBPART '!AA102</f>
        <v>0</v>
      </c>
      <c r="N123" s="291">
        <f>'RESUM. GASTO SOLICIIT. SUBPART '!AB102</f>
        <v>0</v>
      </c>
    </row>
    <row r="124" spans="1:14" ht="12" hidden="1" customHeight="1" x14ac:dyDescent="0.2">
      <c r="A124" s="68"/>
      <c r="B124" s="68"/>
      <c r="C124" s="68"/>
      <c r="D124" s="68"/>
      <c r="E124" s="68"/>
      <c r="G124" s="357" t="s">
        <v>592</v>
      </c>
      <c r="H124" s="357"/>
      <c r="I124" s="357" t="s">
        <v>142</v>
      </c>
      <c r="J124" s="357"/>
      <c r="K124" s="68" t="s">
        <v>143</v>
      </c>
      <c r="L124" s="291">
        <f>'RESUM. GASTO SOLICIIT. SUBPART '!H103</f>
        <v>0</v>
      </c>
      <c r="M124" s="291">
        <f>'RESUM. GASTO SOLICIIT. SUBPART '!AA103</f>
        <v>49180</v>
      </c>
      <c r="N124" s="291">
        <f>'RESUM. GASTO SOLICIIT. SUBPART '!AB103</f>
        <v>49180</v>
      </c>
    </row>
    <row r="125" spans="1:14" ht="12" hidden="1" customHeight="1" x14ac:dyDescent="0.35">
      <c r="A125" s="68"/>
      <c r="B125" s="68"/>
      <c r="C125" s="68"/>
      <c r="D125" s="68"/>
      <c r="E125" s="68"/>
      <c r="G125" s="352" t="s">
        <v>592</v>
      </c>
      <c r="H125" s="352"/>
      <c r="I125" s="352" t="s">
        <v>670</v>
      </c>
      <c r="J125" s="352"/>
      <c r="K125" s="356" t="s">
        <v>671</v>
      </c>
      <c r="L125" s="359">
        <f>SUM(L126:L132)</f>
        <v>0</v>
      </c>
      <c r="M125" s="359">
        <f t="shared" ref="M125:N125" si="22">SUM(M126:M132)</f>
        <v>1000</v>
      </c>
      <c r="N125" s="359">
        <f t="shared" si="22"/>
        <v>1000</v>
      </c>
    </row>
    <row r="126" spans="1:14" ht="12" hidden="1" customHeight="1" x14ac:dyDescent="0.2">
      <c r="A126" s="68"/>
      <c r="B126" s="68"/>
      <c r="C126" s="68"/>
      <c r="D126" s="68"/>
      <c r="E126" s="68"/>
      <c r="G126" s="357" t="s">
        <v>592</v>
      </c>
      <c r="H126" s="357"/>
      <c r="I126" s="357" t="s">
        <v>383</v>
      </c>
      <c r="J126" s="357"/>
      <c r="K126" s="68" t="s">
        <v>672</v>
      </c>
      <c r="L126" s="291">
        <f>'RESUM. GASTO SOLICIIT. SUBPART '!H105</f>
        <v>0</v>
      </c>
      <c r="M126" s="291">
        <f>'RESUM. GASTO SOLICIIT. SUBPART '!AA105</f>
        <v>1000</v>
      </c>
      <c r="N126" s="291">
        <f>'RESUM. GASTO SOLICIIT. SUBPART '!AB105</f>
        <v>1000</v>
      </c>
    </row>
    <row r="127" spans="1:14" ht="12" hidden="1" customHeight="1" x14ac:dyDescent="0.2">
      <c r="A127" s="68"/>
      <c r="B127" s="68"/>
      <c r="C127" s="68"/>
      <c r="D127" s="68"/>
      <c r="E127" s="68"/>
      <c r="G127" s="357" t="s">
        <v>592</v>
      </c>
      <c r="H127" s="357"/>
      <c r="I127" s="357" t="s">
        <v>385</v>
      </c>
      <c r="J127" s="357"/>
      <c r="K127" s="68" t="s">
        <v>673</v>
      </c>
      <c r="L127" s="291">
        <f>'RESUM. GASTO SOLICIIT. SUBPART '!H106</f>
        <v>0</v>
      </c>
      <c r="M127" s="291">
        <f>'RESUM. GASTO SOLICIIT. SUBPART '!AA106</f>
        <v>0</v>
      </c>
      <c r="N127" s="291">
        <f>'RESUM. GASTO SOLICIIT. SUBPART '!AB106</f>
        <v>0</v>
      </c>
    </row>
    <row r="128" spans="1:14" ht="12" hidden="1" customHeight="1" x14ac:dyDescent="0.2">
      <c r="A128" s="68"/>
      <c r="B128" s="68"/>
      <c r="C128" s="68"/>
      <c r="D128" s="68"/>
      <c r="E128" s="68"/>
      <c r="G128" s="357" t="s">
        <v>592</v>
      </c>
      <c r="H128" s="357"/>
      <c r="I128" s="357" t="s">
        <v>387</v>
      </c>
      <c r="J128" s="357"/>
      <c r="K128" s="68" t="s">
        <v>674</v>
      </c>
      <c r="L128" s="291">
        <f>'RESUM. GASTO SOLICIIT. SUBPART '!H107</f>
        <v>0</v>
      </c>
      <c r="M128" s="291">
        <f>'RESUM. GASTO SOLICIIT. SUBPART '!AA107</f>
        <v>0</v>
      </c>
      <c r="N128" s="291">
        <f>'RESUM. GASTO SOLICIIT. SUBPART '!AB107</f>
        <v>0</v>
      </c>
    </row>
    <row r="129" spans="1:20" ht="12" hidden="1" customHeight="1" x14ac:dyDescent="0.2">
      <c r="A129" s="68"/>
      <c r="B129" s="68"/>
      <c r="C129" s="68"/>
      <c r="D129" s="68"/>
      <c r="E129" s="68"/>
      <c r="G129" s="357" t="s">
        <v>592</v>
      </c>
      <c r="H129" s="357"/>
      <c r="I129" s="357" t="s">
        <v>389</v>
      </c>
      <c r="J129" s="357"/>
      <c r="K129" s="68" t="s">
        <v>675</v>
      </c>
      <c r="L129" s="291">
        <f>'RESUM. GASTO SOLICIIT. SUBPART '!H108</f>
        <v>0</v>
      </c>
      <c r="M129" s="291">
        <f>'RESUM. GASTO SOLICIIT. SUBPART '!AA108</f>
        <v>0</v>
      </c>
      <c r="N129" s="291">
        <f>'RESUM. GASTO SOLICIIT. SUBPART '!AB108</f>
        <v>0</v>
      </c>
    </row>
    <row r="130" spans="1:20" ht="12" hidden="1" customHeight="1" x14ac:dyDescent="0.2">
      <c r="A130" s="68"/>
      <c r="B130" s="68"/>
      <c r="C130" s="68"/>
      <c r="D130" s="68"/>
      <c r="E130" s="68"/>
      <c r="G130" s="357" t="s">
        <v>592</v>
      </c>
      <c r="H130" s="357"/>
      <c r="I130" s="357" t="s">
        <v>391</v>
      </c>
      <c r="J130" s="357"/>
      <c r="K130" s="68" t="s">
        <v>676</v>
      </c>
      <c r="L130" s="291">
        <f>'RESUM. GASTO SOLICIIT. SUBPART '!H109</f>
        <v>0</v>
      </c>
      <c r="M130" s="291">
        <f>'RESUM. GASTO SOLICIIT. SUBPART '!AA109</f>
        <v>0</v>
      </c>
      <c r="N130" s="291">
        <f>'RESUM. GASTO SOLICIIT. SUBPART '!AB109</f>
        <v>0</v>
      </c>
    </row>
    <row r="131" spans="1:20" ht="12" hidden="1" customHeight="1" x14ac:dyDescent="0.2">
      <c r="A131" s="68"/>
      <c r="B131" s="68"/>
      <c r="C131" s="68"/>
      <c r="D131" s="68"/>
      <c r="E131" s="68"/>
      <c r="G131" s="357" t="s">
        <v>592</v>
      </c>
      <c r="H131" s="357"/>
      <c r="I131" s="357" t="s">
        <v>393</v>
      </c>
      <c r="J131" s="357"/>
      <c r="K131" s="68" t="s">
        <v>677</v>
      </c>
      <c r="L131" s="291">
        <f>'RESUM. GASTO SOLICIIT. SUBPART '!H110</f>
        <v>0</v>
      </c>
      <c r="M131" s="291">
        <f>'RESUM. GASTO SOLICIIT. SUBPART '!AA110</f>
        <v>0</v>
      </c>
      <c r="N131" s="291">
        <f>'RESUM. GASTO SOLICIIT. SUBPART '!AB110</f>
        <v>0</v>
      </c>
    </row>
    <row r="132" spans="1:20" ht="12" hidden="1" customHeight="1" x14ac:dyDescent="0.2">
      <c r="A132" s="68"/>
      <c r="B132" s="68"/>
      <c r="C132" s="68"/>
      <c r="D132" s="68"/>
      <c r="E132" s="68"/>
      <c r="G132" s="357" t="s">
        <v>592</v>
      </c>
      <c r="H132" s="357"/>
      <c r="I132" s="357" t="s">
        <v>395</v>
      </c>
      <c r="J132" s="357"/>
      <c r="K132" s="68" t="s">
        <v>678</v>
      </c>
      <c r="L132" s="291">
        <f>'RESUM. GASTO SOLICIIT. SUBPART '!H111</f>
        <v>0</v>
      </c>
      <c r="M132" s="291">
        <f>'RESUM. GASTO SOLICIIT. SUBPART '!AA111</f>
        <v>0</v>
      </c>
      <c r="N132" s="291">
        <f>'RESUM. GASTO SOLICIIT. SUBPART '!AB111</f>
        <v>0</v>
      </c>
    </row>
    <row r="133" spans="1:20" ht="12" hidden="1" customHeight="1" x14ac:dyDescent="0.35">
      <c r="A133" s="68"/>
      <c r="B133" s="68"/>
      <c r="C133" s="68"/>
      <c r="D133" s="68"/>
      <c r="E133" s="68"/>
      <c r="G133" s="352" t="s">
        <v>592</v>
      </c>
      <c r="H133" s="352"/>
      <c r="I133" s="352" t="s">
        <v>679</v>
      </c>
      <c r="J133" s="352"/>
      <c r="K133" s="356" t="s">
        <v>145</v>
      </c>
      <c r="L133" s="359">
        <f>SUM(L134:L135)</f>
        <v>9200</v>
      </c>
      <c r="M133" s="359">
        <f t="shared" ref="M133:N133" si="23">SUM(M134:M135)</f>
        <v>21800</v>
      </c>
      <c r="N133" s="359">
        <f t="shared" si="23"/>
        <v>31000</v>
      </c>
    </row>
    <row r="134" spans="1:20" ht="12" hidden="1" customHeight="1" x14ac:dyDescent="0.2">
      <c r="A134" s="68"/>
      <c r="B134" s="68"/>
      <c r="C134" s="68"/>
      <c r="D134" s="68"/>
      <c r="E134" s="68"/>
      <c r="G134" s="357" t="s">
        <v>592</v>
      </c>
      <c r="H134" s="357"/>
      <c r="I134" s="357" t="s">
        <v>146</v>
      </c>
      <c r="J134" s="357"/>
      <c r="K134" s="68" t="s">
        <v>147</v>
      </c>
      <c r="L134" s="291">
        <f>'RESUM. GASTO SOLICIIT. SUBPART '!H113</f>
        <v>500</v>
      </c>
      <c r="M134" s="291">
        <f>'RESUM. GASTO SOLICIIT. SUBPART '!AA113</f>
        <v>8500</v>
      </c>
      <c r="N134" s="291">
        <f>'RESUM. GASTO SOLICIIT. SUBPART '!AB113</f>
        <v>9000</v>
      </c>
    </row>
    <row r="135" spans="1:20" ht="12" hidden="1" customHeight="1" x14ac:dyDescent="0.2">
      <c r="A135" s="68"/>
      <c r="B135" s="68"/>
      <c r="C135" s="68"/>
      <c r="D135" s="68"/>
      <c r="E135" s="68"/>
      <c r="G135" s="357" t="s">
        <v>592</v>
      </c>
      <c r="H135" s="357"/>
      <c r="I135" s="357" t="s">
        <v>148</v>
      </c>
      <c r="J135" s="357"/>
      <c r="K135" s="68" t="s">
        <v>149</v>
      </c>
      <c r="L135" s="291">
        <f>'RESUM. GASTO SOLICIIT. SUBPART '!H114</f>
        <v>8700</v>
      </c>
      <c r="M135" s="291">
        <f>'RESUM. GASTO SOLICIIT. SUBPART '!AA114</f>
        <v>13300</v>
      </c>
      <c r="N135" s="291">
        <f>'RESUM. GASTO SOLICIIT. SUBPART '!AB114</f>
        <v>22000</v>
      </c>
    </row>
    <row r="136" spans="1:20" ht="12" hidden="1" customHeight="1" x14ac:dyDescent="0.35">
      <c r="A136" s="68"/>
      <c r="B136" s="68"/>
      <c r="C136" s="68"/>
      <c r="D136" s="68"/>
      <c r="E136" s="68"/>
      <c r="G136" s="352" t="s">
        <v>592</v>
      </c>
      <c r="H136" s="352"/>
      <c r="I136" s="352" t="s">
        <v>680</v>
      </c>
      <c r="J136" s="352"/>
      <c r="K136" s="356" t="s">
        <v>150</v>
      </c>
      <c r="L136" s="359">
        <f>SUM(L137:L140)</f>
        <v>0</v>
      </c>
      <c r="M136" s="359">
        <f t="shared" ref="M136:N136" si="24">SUM(M137:M140)</f>
        <v>0</v>
      </c>
      <c r="N136" s="359">
        <f t="shared" si="24"/>
        <v>0</v>
      </c>
    </row>
    <row r="137" spans="1:20" ht="12" hidden="1" customHeight="1" x14ac:dyDescent="0.2">
      <c r="A137" s="68"/>
      <c r="B137" s="68"/>
      <c r="C137" s="68"/>
      <c r="D137" s="68"/>
      <c r="E137" s="68"/>
      <c r="G137" s="357" t="s">
        <v>592</v>
      </c>
      <c r="H137" s="357"/>
      <c r="I137" s="357" t="s">
        <v>151</v>
      </c>
      <c r="J137" s="357"/>
      <c r="K137" s="68" t="s">
        <v>152</v>
      </c>
      <c r="L137" s="291">
        <f>'RESUM. GASTO SOLICIIT. SUBPART '!H116</f>
        <v>0</v>
      </c>
      <c r="M137" s="291">
        <f>'RESUM. GASTO SOLICIIT. SUBPART '!AA116</f>
        <v>0</v>
      </c>
      <c r="N137" s="291">
        <f>'RESUM. GASTO SOLICIIT. SUBPART '!AB116</f>
        <v>0</v>
      </c>
    </row>
    <row r="138" spans="1:20" ht="12" hidden="1" customHeight="1" x14ac:dyDescent="0.2">
      <c r="A138" s="68"/>
      <c r="B138" s="68"/>
      <c r="C138" s="68"/>
      <c r="D138" s="68"/>
      <c r="E138" s="68"/>
      <c r="G138" s="357" t="s">
        <v>592</v>
      </c>
      <c r="H138" s="357"/>
      <c r="I138" s="357" t="s">
        <v>681</v>
      </c>
      <c r="J138" s="357"/>
      <c r="K138" s="68" t="s">
        <v>682</v>
      </c>
    </row>
    <row r="139" spans="1:20" ht="12" hidden="1" customHeight="1" x14ac:dyDescent="0.2">
      <c r="A139" s="68"/>
      <c r="B139" s="68"/>
      <c r="C139" s="68"/>
      <c r="D139" s="68"/>
      <c r="E139" s="68"/>
      <c r="G139" s="357" t="s">
        <v>592</v>
      </c>
      <c r="H139" s="357"/>
      <c r="I139" s="357" t="s">
        <v>683</v>
      </c>
      <c r="J139" s="357"/>
      <c r="K139" s="68" t="s">
        <v>684</v>
      </c>
    </row>
    <row r="140" spans="1:20" ht="12" hidden="1" customHeight="1" x14ac:dyDescent="0.2">
      <c r="A140" s="68"/>
      <c r="B140" s="68"/>
      <c r="C140" s="68"/>
      <c r="D140" s="68"/>
      <c r="E140" s="68"/>
      <c r="G140" s="357" t="s">
        <v>592</v>
      </c>
      <c r="H140" s="357"/>
      <c r="I140" s="357" t="s">
        <v>403</v>
      </c>
      <c r="J140" s="357"/>
      <c r="K140" s="68" t="s">
        <v>404</v>
      </c>
      <c r="L140" s="291">
        <f>'RESUM. GASTO SOLICIIT. SUBPART '!H117</f>
        <v>0</v>
      </c>
      <c r="M140" s="291">
        <f>'RESUM. GASTO SOLICIIT. SUBPART '!AA117</f>
        <v>0</v>
      </c>
      <c r="N140" s="291">
        <f>'RESUM. GASTO SOLICIIT. SUBPART '!AB117</f>
        <v>0</v>
      </c>
    </row>
    <row r="141" spans="1:20" ht="12" hidden="1" customHeight="1" x14ac:dyDescent="0.35">
      <c r="A141" s="68"/>
      <c r="B141" s="68"/>
      <c r="C141" s="68"/>
      <c r="D141" s="68"/>
      <c r="E141" s="68"/>
      <c r="G141" s="352" t="s">
        <v>592</v>
      </c>
      <c r="H141" s="352"/>
      <c r="I141" s="352" t="s">
        <v>685</v>
      </c>
      <c r="J141" s="352"/>
      <c r="K141" s="356" t="s">
        <v>686</v>
      </c>
      <c r="L141" s="359">
        <f>SUM(L142:L149)</f>
        <v>10000</v>
      </c>
      <c r="M141" s="359">
        <f t="shared" ref="M141:N141" si="25">SUM(M142:M149)</f>
        <v>12000</v>
      </c>
      <c r="N141" s="359">
        <f t="shared" si="25"/>
        <v>22000</v>
      </c>
      <c r="S141" s="67"/>
      <c r="T141" s="67"/>
    </row>
    <row r="142" spans="1:20" ht="12" hidden="1" customHeight="1" x14ac:dyDescent="0.2">
      <c r="A142" s="68"/>
      <c r="B142" s="68"/>
      <c r="C142" s="68"/>
      <c r="D142" s="68"/>
      <c r="E142" s="68"/>
      <c r="G142" s="357" t="s">
        <v>592</v>
      </c>
      <c r="H142" s="357"/>
      <c r="I142" s="357" t="s">
        <v>406</v>
      </c>
      <c r="J142" s="357"/>
      <c r="K142" s="68" t="s">
        <v>687</v>
      </c>
      <c r="L142" s="291">
        <f>'RESUM. GASTO SOLICIIT. SUBPART '!H119</f>
        <v>1700</v>
      </c>
      <c r="M142" s="291">
        <f>'RESUM. GASTO SOLICIIT. SUBPART '!AA119</f>
        <v>0</v>
      </c>
      <c r="N142" s="291">
        <f>'RESUM. GASTO SOLICIIT. SUBPART '!AB119</f>
        <v>1700</v>
      </c>
      <c r="S142" s="67"/>
      <c r="T142" s="67"/>
    </row>
    <row r="143" spans="1:20" ht="12" hidden="1" customHeight="1" x14ac:dyDescent="0.2">
      <c r="A143" s="68"/>
      <c r="B143" s="68"/>
      <c r="C143" s="68"/>
      <c r="D143" s="68"/>
      <c r="E143" s="68"/>
      <c r="G143" s="357" t="s">
        <v>592</v>
      </c>
      <c r="H143" s="357"/>
      <c r="I143" s="357" t="s">
        <v>154</v>
      </c>
      <c r="J143" s="357"/>
      <c r="K143" s="68" t="s">
        <v>688</v>
      </c>
      <c r="L143" s="291">
        <f>'RESUM. GASTO SOLICIIT. SUBPART '!H120</f>
        <v>0</v>
      </c>
      <c r="M143" s="291">
        <f>'RESUM. GASTO SOLICIIT. SUBPART '!AA120</f>
        <v>10000</v>
      </c>
      <c r="N143" s="291">
        <f>'RESUM. GASTO SOLICIIT. SUBPART '!AB120</f>
        <v>10000</v>
      </c>
    </row>
    <row r="144" spans="1:20" ht="12" hidden="1" customHeight="1" x14ac:dyDescent="0.2">
      <c r="A144" s="68"/>
      <c r="B144" s="68"/>
      <c r="C144" s="68"/>
      <c r="D144" s="68"/>
      <c r="E144" s="68"/>
      <c r="G144" s="357" t="s">
        <v>592</v>
      </c>
      <c r="H144" s="357"/>
      <c r="I144" s="357" t="s">
        <v>409</v>
      </c>
      <c r="J144" s="357"/>
      <c r="K144" s="68" t="s">
        <v>689</v>
      </c>
      <c r="L144" s="291">
        <f>'RESUM. GASTO SOLICIIT. SUBPART '!H121</f>
        <v>3500</v>
      </c>
      <c r="M144" s="291">
        <f>'RESUM. GASTO SOLICIIT. SUBPART '!AA121</f>
        <v>1000</v>
      </c>
      <c r="N144" s="291">
        <f>'RESUM. GASTO SOLICIIT. SUBPART '!AB121</f>
        <v>4500</v>
      </c>
    </row>
    <row r="145" spans="1:14" ht="12" hidden="1" customHeight="1" x14ac:dyDescent="0.2">
      <c r="A145" s="68"/>
      <c r="B145" s="68"/>
      <c r="C145" s="68"/>
      <c r="D145" s="68"/>
      <c r="E145" s="68"/>
      <c r="G145" s="357" t="s">
        <v>592</v>
      </c>
      <c r="H145" s="357"/>
      <c r="I145" s="357" t="s">
        <v>411</v>
      </c>
      <c r="J145" s="357"/>
      <c r="K145" s="68" t="s">
        <v>690</v>
      </c>
      <c r="L145" s="291">
        <f>'RESUM. GASTO SOLICIIT. SUBPART '!H122</f>
        <v>0</v>
      </c>
      <c r="M145" s="291">
        <f>'RESUM. GASTO SOLICIIT. SUBPART '!AA122</f>
        <v>200</v>
      </c>
      <c r="N145" s="291">
        <f>'RESUM. GASTO SOLICIIT. SUBPART '!AB122</f>
        <v>200</v>
      </c>
    </row>
    <row r="146" spans="1:14" ht="12" hidden="1" customHeight="1" x14ac:dyDescent="0.2">
      <c r="A146" s="68"/>
      <c r="B146" s="68"/>
      <c r="C146" s="68"/>
      <c r="D146" s="68"/>
      <c r="E146" s="68"/>
      <c r="G146" s="357" t="s">
        <v>592</v>
      </c>
      <c r="H146" s="357"/>
      <c r="I146" s="357" t="s">
        <v>413</v>
      </c>
      <c r="J146" s="357"/>
      <c r="K146" s="68" t="s">
        <v>691</v>
      </c>
      <c r="L146" s="291">
        <f>'RESUM. GASTO SOLICIIT. SUBPART '!H123</f>
        <v>4300</v>
      </c>
      <c r="M146" s="291">
        <f>'RESUM. GASTO SOLICIIT. SUBPART '!AA123</f>
        <v>0</v>
      </c>
      <c r="N146" s="291">
        <f>'RESUM. GASTO SOLICIIT. SUBPART '!AB123</f>
        <v>4300</v>
      </c>
    </row>
    <row r="147" spans="1:14" ht="12" hidden="1" customHeight="1" x14ac:dyDescent="0.2">
      <c r="A147" s="68"/>
      <c r="B147" s="68"/>
      <c r="C147" s="68"/>
      <c r="D147" s="68"/>
      <c r="E147" s="68"/>
      <c r="G147" s="357" t="s">
        <v>592</v>
      </c>
      <c r="H147" s="357"/>
      <c r="I147" s="357" t="s">
        <v>415</v>
      </c>
      <c r="J147" s="357"/>
      <c r="K147" s="68" t="s">
        <v>692</v>
      </c>
      <c r="L147" s="291">
        <f>'RESUM. GASTO SOLICIIT. SUBPART '!H124</f>
        <v>0</v>
      </c>
      <c r="M147" s="291">
        <f>'RESUM. GASTO SOLICIIT. SUBPART '!AA124</f>
        <v>0</v>
      </c>
      <c r="N147" s="291">
        <f>'RESUM. GASTO SOLICIIT. SUBPART '!AB124</f>
        <v>0</v>
      </c>
    </row>
    <row r="148" spans="1:14" ht="12" hidden="1" customHeight="1" x14ac:dyDescent="0.2">
      <c r="A148" s="68"/>
      <c r="B148" s="68"/>
      <c r="C148" s="68"/>
      <c r="D148" s="68"/>
      <c r="E148" s="68"/>
      <c r="G148" s="357" t="s">
        <v>592</v>
      </c>
      <c r="H148" s="357"/>
      <c r="I148" s="357" t="s">
        <v>417</v>
      </c>
      <c r="J148" s="357"/>
      <c r="K148" s="68" t="s">
        <v>693</v>
      </c>
      <c r="L148" s="291">
        <f>'RESUM. GASTO SOLICIIT. SUBPART '!H125</f>
        <v>0</v>
      </c>
      <c r="M148" s="291">
        <f>'RESUM. GASTO SOLICIIT. SUBPART '!AA125</f>
        <v>0</v>
      </c>
      <c r="N148" s="291">
        <f>'RESUM. GASTO SOLICIIT. SUBPART '!AB125</f>
        <v>0</v>
      </c>
    </row>
    <row r="149" spans="1:14" ht="12" hidden="1" customHeight="1" x14ac:dyDescent="0.2">
      <c r="A149" s="68"/>
      <c r="B149" s="68"/>
      <c r="C149" s="68"/>
      <c r="D149" s="68"/>
      <c r="E149" s="68"/>
      <c r="G149" s="357" t="s">
        <v>592</v>
      </c>
      <c r="H149" s="357"/>
      <c r="I149" s="357" t="s">
        <v>419</v>
      </c>
      <c r="J149" s="357"/>
      <c r="K149" s="68" t="s">
        <v>694</v>
      </c>
      <c r="L149" s="291">
        <f>'RESUM. GASTO SOLICIIT. SUBPART '!H126</f>
        <v>500</v>
      </c>
      <c r="M149" s="291">
        <f>'RESUM. GASTO SOLICIIT. SUBPART '!AA126</f>
        <v>800</v>
      </c>
      <c r="N149" s="291">
        <f>'RESUM. GASTO SOLICIIT. SUBPART '!AB126</f>
        <v>1300</v>
      </c>
    </row>
    <row r="150" spans="1:14" ht="12" hidden="1" customHeight="1" x14ac:dyDescent="0.2">
      <c r="A150" s="68"/>
      <c r="B150" s="68"/>
      <c r="C150" s="68"/>
      <c r="D150" s="68"/>
      <c r="E150" s="68"/>
      <c r="G150" s="357"/>
      <c r="H150" s="357"/>
      <c r="I150" s="357"/>
      <c r="J150" s="357"/>
      <c r="K150" s="339"/>
    </row>
    <row r="151" spans="1:14" ht="12" hidden="1" customHeight="1" x14ac:dyDescent="0.2">
      <c r="A151" s="68"/>
      <c r="B151" s="68"/>
      <c r="C151" s="68"/>
      <c r="D151" s="68"/>
      <c r="E151" s="68"/>
      <c r="G151" s="357"/>
      <c r="H151" s="357"/>
      <c r="I151" s="357"/>
      <c r="J151" s="357"/>
      <c r="K151" s="339"/>
    </row>
    <row r="152" spans="1:14" ht="12" hidden="1" customHeight="1" x14ac:dyDescent="0.2"/>
    <row r="153" spans="1:14" ht="12" hidden="1" customHeight="1" thickBot="1" x14ac:dyDescent="0.25">
      <c r="A153" s="361"/>
      <c r="B153" s="361"/>
      <c r="C153" s="361"/>
      <c r="D153" s="361"/>
      <c r="E153" s="361"/>
      <c r="F153" s="361"/>
      <c r="G153" s="362"/>
      <c r="H153" s="362"/>
      <c r="I153" s="362"/>
      <c r="J153" s="362"/>
      <c r="K153" s="361"/>
    </row>
    <row r="154" spans="1:14" ht="12" hidden="1" customHeight="1" x14ac:dyDescent="0.2">
      <c r="A154" s="68"/>
      <c r="B154" s="68"/>
      <c r="C154" s="68"/>
      <c r="D154" s="68"/>
      <c r="E154" s="68"/>
      <c r="G154" s="357"/>
      <c r="H154" s="357"/>
      <c r="I154" s="352">
        <v>3</v>
      </c>
      <c r="J154" s="352"/>
      <c r="K154" s="356" t="s">
        <v>695</v>
      </c>
    </row>
    <row r="155" spans="1:14" ht="12" hidden="1" customHeight="1" x14ac:dyDescent="0.35">
      <c r="A155" s="68"/>
      <c r="B155" s="68"/>
      <c r="C155" s="68"/>
      <c r="D155" s="68"/>
      <c r="E155" s="68"/>
      <c r="G155" s="357" t="s">
        <v>592</v>
      </c>
      <c r="H155" s="357"/>
      <c r="I155" s="352" t="s">
        <v>696</v>
      </c>
      <c r="J155" s="352"/>
      <c r="K155" s="356" t="s">
        <v>697</v>
      </c>
      <c r="L155" s="359">
        <f>SUM(L156:L159)</f>
        <v>0</v>
      </c>
      <c r="M155" s="359">
        <f t="shared" ref="M155:N155" si="26">SUM(M156:M159)</f>
        <v>0</v>
      </c>
      <c r="N155" s="359">
        <f t="shared" si="26"/>
        <v>0</v>
      </c>
    </row>
    <row r="156" spans="1:14" ht="12" hidden="1" customHeight="1" x14ac:dyDescent="0.2">
      <c r="A156" s="68"/>
      <c r="B156" s="68"/>
      <c r="C156" s="68"/>
      <c r="D156" s="68"/>
      <c r="E156" s="68"/>
      <c r="G156" s="357" t="s">
        <v>592</v>
      </c>
      <c r="H156" s="357"/>
      <c r="I156" s="357" t="s">
        <v>698</v>
      </c>
      <c r="J156" s="357"/>
      <c r="K156" s="68" t="s">
        <v>699</v>
      </c>
    </row>
    <row r="157" spans="1:14" ht="12" hidden="1" customHeight="1" x14ac:dyDescent="0.2">
      <c r="A157" s="68"/>
      <c r="B157" s="68"/>
      <c r="C157" s="68"/>
      <c r="D157" s="68"/>
      <c r="E157" s="68"/>
      <c r="G157" s="357" t="s">
        <v>592</v>
      </c>
      <c r="H157" s="357"/>
      <c r="I157" s="357" t="s">
        <v>700</v>
      </c>
      <c r="J157" s="357"/>
      <c r="K157" s="68" t="s">
        <v>701</v>
      </c>
    </row>
    <row r="158" spans="1:14" ht="12" hidden="1" customHeight="1" x14ac:dyDescent="0.2">
      <c r="A158" s="68"/>
      <c r="B158" s="68"/>
      <c r="C158" s="68"/>
      <c r="D158" s="68"/>
      <c r="E158" s="68"/>
      <c r="G158" s="357" t="s">
        <v>592</v>
      </c>
      <c r="H158" s="357"/>
      <c r="I158" s="357" t="s">
        <v>702</v>
      </c>
      <c r="J158" s="357"/>
      <c r="K158" s="68" t="s">
        <v>703</v>
      </c>
    </row>
    <row r="159" spans="1:14" ht="12" hidden="1" customHeight="1" x14ac:dyDescent="0.2">
      <c r="A159" s="68"/>
      <c r="B159" s="68"/>
      <c r="C159" s="68"/>
      <c r="D159" s="68"/>
      <c r="E159" s="68"/>
      <c r="G159" s="357" t="s">
        <v>592</v>
      </c>
      <c r="H159" s="357"/>
      <c r="I159" s="357" t="s">
        <v>704</v>
      </c>
      <c r="J159" s="357"/>
      <c r="K159" s="68" t="s">
        <v>705</v>
      </c>
    </row>
    <row r="160" spans="1:14" ht="12" hidden="1" customHeight="1" x14ac:dyDescent="0.2">
      <c r="A160" s="68"/>
      <c r="B160" s="68"/>
      <c r="C160" s="68"/>
      <c r="D160" s="68"/>
      <c r="E160" s="68"/>
      <c r="G160" s="357"/>
      <c r="H160" s="357"/>
      <c r="I160" s="357"/>
      <c r="J160" s="357"/>
      <c r="K160" s="68"/>
    </row>
    <row r="161" spans="1:17" ht="12" hidden="1" customHeight="1" x14ac:dyDescent="0.2">
      <c r="A161" s="68"/>
      <c r="B161" s="68"/>
      <c r="C161" s="68"/>
      <c r="D161" s="68"/>
      <c r="E161" s="68"/>
      <c r="G161" s="352" t="s">
        <v>31</v>
      </c>
      <c r="H161" s="352"/>
      <c r="I161" s="353">
        <v>9</v>
      </c>
      <c r="J161" s="353"/>
      <c r="K161" s="356" t="s">
        <v>106</v>
      </c>
    </row>
    <row r="162" spans="1:17" ht="12" hidden="1" customHeight="1" x14ac:dyDescent="0.35">
      <c r="A162" s="68"/>
      <c r="B162" s="68"/>
      <c r="C162" s="68"/>
      <c r="D162" s="68"/>
      <c r="E162" s="68"/>
      <c r="G162" s="357" t="s">
        <v>592</v>
      </c>
      <c r="H162" s="357"/>
      <c r="I162" s="352" t="s">
        <v>706</v>
      </c>
      <c r="J162" s="352"/>
      <c r="K162" s="356" t="s">
        <v>707</v>
      </c>
      <c r="L162" s="359">
        <f>SUM(L163)</f>
        <v>0</v>
      </c>
      <c r="M162" s="359">
        <f t="shared" ref="M162:N162" si="27">SUM(M163)</f>
        <v>0</v>
      </c>
      <c r="N162" s="359">
        <f t="shared" si="27"/>
        <v>0</v>
      </c>
    </row>
    <row r="163" spans="1:17" ht="12" hidden="1" customHeight="1" x14ac:dyDescent="0.2">
      <c r="A163" s="68"/>
      <c r="B163" s="68"/>
      <c r="C163" s="68"/>
      <c r="D163" s="68"/>
      <c r="E163" s="68"/>
      <c r="G163" s="357" t="s">
        <v>592</v>
      </c>
      <c r="H163" s="357"/>
      <c r="I163" s="357" t="s">
        <v>708</v>
      </c>
      <c r="J163" s="357"/>
      <c r="K163" s="68" t="s">
        <v>709</v>
      </c>
    </row>
    <row r="164" spans="1:17" ht="12" customHeight="1" x14ac:dyDescent="0.2">
      <c r="A164" s="68"/>
      <c r="B164" s="68"/>
      <c r="C164" s="68"/>
      <c r="D164" s="68"/>
      <c r="E164" s="68"/>
      <c r="G164" s="68"/>
      <c r="H164" s="68"/>
      <c r="I164" s="68"/>
      <c r="J164" s="68"/>
      <c r="K164" s="68"/>
    </row>
    <row r="165" spans="1:17" ht="12" customHeight="1" x14ac:dyDescent="0.2">
      <c r="A165" s="68"/>
      <c r="B165" s="352" t="s">
        <v>710</v>
      </c>
      <c r="C165" s="363" t="s">
        <v>711</v>
      </c>
      <c r="E165" s="68"/>
      <c r="G165" s="357" t="s">
        <v>31</v>
      </c>
      <c r="H165" s="357"/>
      <c r="I165" s="353">
        <v>3</v>
      </c>
      <c r="J165" s="353"/>
      <c r="K165" s="356" t="s">
        <v>103</v>
      </c>
      <c r="O165" s="355">
        <f>O167+O185</f>
        <v>0</v>
      </c>
      <c r="P165" s="355">
        <f t="shared" ref="P165:Q165" si="28">P167+P185</f>
        <v>0</v>
      </c>
      <c r="Q165" s="355">
        <f t="shared" si="28"/>
        <v>0</v>
      </c>
    </row>
    <row r="166" spans="1:17" ht="12" customHeight="1" x14ac:dyDescent="0.2">
      <c r="A166" s="68"/>
      <c r="B166" s="352"/>
      <c r="C166" s="363"/>
      <c r="E166" s="68"/>
      <c r="G166" s="357"/>
      <c r="H166" s="357"/>
      <c r="I166" s="353"/>
      <c r="J166" s="353"/>
      <c r="K166" s="356"/>
    </row>
    <row r="167" spans="1:17" ht="12" customHeight="1" x14ac:dyDescent="0.2">
      <c r="A167" s="68"/>
      <c r="B167" s="352"/>
      <c r="C167" s="357" t="s">
        <v>712</v>
      </c>
      <c r="D167" s="68" t="s">
        <v>713</v>
      </c>
      <c r="E167" s="68"/>
      <c r="G167" s="357"/>
      <c r="H167" s="357"/>
      <c r="I167" s="353"/>
      <c r="J167" s="353"/>
      <c r="K167" s="356"/>
      <c r="O167" s="355">
        <f>L168+L171+L179+L182</f>
        <v>0</v>
      </c>
      <c r="P167" s="355">
        <f t="shared" ref="P167:Q167" si="29">M168+M171+M179+M182</f>
        <v>0</v>
      </c>
      <c r="Q167" s="355">
        <f t="shared" si="29"/>
        <v>0</v>
      </c>
    </row>
    <row r="168" spans="1:17" ht="12" hidden="1" customHeight="1" x14ac:dyDescent="0.35">
      <c r="A168" s="68"/>
      <c r="B168" s="68"/>
      <c r="E168" s="68"/>
      <c r="G168" s="352" t="s">
        <v>712</v>
      </c>
      <c r="H168" s="352"/>
      <c r="I168" s="352" t="s">
        <v>714</v>
      </c>
      <c r="J168" s="352"/>
      <c r="K168" s="356" t="s">
        <v>715</v>
      </c>
      <c r="L168" s="359">
        <f>SUM(L169:L170)</f>
        <v>0</v>
      </c>
      <c r="M168" s="359">
        <f t="shared" ref="M168:N168" si="30">SUM(M169:M170)</f>
        <v>0</v>
      </c>
      <c r="N168" s="359">
        <f t="shared" si="30"/>
        <v>0</v>
      </c>
    </row>
    <row r="169" spans="1:17" ht="12" hidden="1" customHeight="1" x14ac:dyDescent="0.2">
      <c r="A169" s="68"/>
      <c r="B169" s="68"/>
      <c r="C169" s="68"/>
      <c r="D169" s="68"/>
      <c r="E169" s="68"/>
      <c r="G169" s="357" t="s">
        <v>712</v>
      </c>
      <c r="H169" s="357"/>
      <c r="I169" s="357" t="s">
        <v>716</v>
      </c>
      <c r="J169" s="357"/>
      <c r="K169" s="68" t="s">
        <v>717</v>
      </c>
    </row>
    <row r="170" spans="1:17" ht="12" hidden="1" customHeight="1" x14ac:dyDescent="0.2">
      <c r="A170" s="68"/>
      <c r="B170" s="68"/>
      <c r="C170" s="68"/>
      <c r="D170" s="68"/>
      <c r="E170" s="68"/>
      <c r="G170" s="357" t="s">
        <v>712</v>
      </c>
      <c r="H170" s="357"/>
      <c r="I170" s="357" t="s">
        <v>718</v>
      </c>
      <c r="J170" s="357"/>
      <c r="K170" s="68" t="s">
        <v>719</v>
      </c>
    </row>
    <row r="171" spans="1:17" ht="12" hidden="1" customHeight="1" x14ac:dyDescent="0.35">
      <c r="A171" s="68"/>
      <c r="B171" s="68"/>
      <c r="C171" s="68"/>
      <c r="D171" s="68"/>
      <c r="E171" s="68"/>
      <c r="G171" s="352" t="s">
        <v>712</v>
      </c>
      <c r="H171" s="352"/>
      <c r="I171" s="352" t="s">
        <v>720</v>
      </c>
      <c r="J171" s="352"/>
      <c r="K171" s="356" t="s">
        <v>721</v>
      </c>
      <c r="L171" s="359">
        <f>SUM(L172:L178)</f>
        <v>0</v>
      </c>
      <c r="M171" s="359">
        <f t="shared" ref="M171:N171" si="31">SUM(M172:M178)</f>
        <v>0</v>
      </c>
      <c r="N171" s="359">
        <f t="shared" si="31"/>
        <v>0</v>
      </c>
    </row>
    <row r="172" spans="1:17" ht="12" hidden="1" customHeight="1" x14ac:dyDescent="0.2">
      <c r="A172" s="68"/>
      <c r="B172" s="68"/>
      <c r="C172" s="68"/>
      <c r="D172" s="68"/>
      <c r="E172" s="68"/>
      <c r="G172" s="357" t="s">
        <v>712</v>
      </c>
      <c r="H172" s="357"/>
      <c r="I172" s="357" t="s">
        <v>722</v>
      </c>
      <c r="J172" s="357"/>
      <c r="K172" s="68" t="s">
        <v>723</v>
      </c>
    </row>
    <row r="173" spans="1:17" ht="12" hidden="1" customHeight="1" x14ac:dyDescent="0.2">
      <c r="A173" s="68"/>
      <c r="B173" s="68"/>
      <c r="C173" s="68"/>
      <c r="D173" s="68"/>
      <c r="E173" s="68"/>
      <c r="G173" s="357" t="s">
        <v>712</v>
      </c>
      <c r="H173" s="357"/>
      <c r="I173" s="357" t="s">
        <v>724</v>
      </c>
      <c r="J173" s="357"/>
      <c r="K173" s="68" t="s">
        <v>725</v>
      </c>
    </row>
    <row r="174" spans="1:17" ht="12" hidden="1" customHeight="1" x14ac:dyDescent="0.2">
      <c r="A174" s="68"/>
      <c r="B174" s="68"/>
      <c r="C174" s="68"/>
      <c r="D174" s="68"/>
      <c r="E174" s="68"/>
      <c r="G174" s="357" t="s">
        <v>712</v>
      </c>
      <c r="H174" s="357"/>
      <c r="I174" s="357" t="s">
        <v>726</v>
      </c>
      <c r="J174" s="357"/>
      <c r="K174" s="68" t="s">
        <v>727</v>
      </c>
    </row>
    <row r="175" spans="1:17" ht="12" hidden="1" customHeight="1" x14ac:dyDescent="0.2">
      <c r="A175" s="68"/>
      <c r="B175" s="68"/>
      <c r="C175" s="68"/>
      <c r="D175" s="68"/>
      <c r="E175" s="68"/>
      <c r="G175" s="357" t="s">
        <v>712</v>
      </c>
      <c r="H175" s="357"/>
      <c r="I175" s="357" t="s">
        <v>728</v>
      </c>
      <c r="J175" s="357"/>
      <c r="K175" s="68" t="s">
        <v>729</v>
      </c>
    </row>
    <row r="176" spans="1:17" ht="12" hidden="1" customHeight="1" x14ac:dyDescent="0.2">
      <c r="A176" s="68"/>
      <c r="B176" s="68"/>
      <c r="C176" s="68"/>
      <c r="D176" s="68"/>
      <c r="E176" s="68"/>
      <c r="G176" s="357" t="s">
        <v>712</v>
      </c>
      <c r="H176" s="357"/>
      <c r="I176" s="357" t="s">
        <v>730</v>
      </c>
      <c r="J176" s="357"/>
      <c r="K176" s="68" t="s">
        <v>731</v>
      </c>
    </row>
    <row r="177" spans="1:17" ht="12" hidden="1" customHeight="1" x14ac:dyDescent="0.2">
      <c r="A177" s="68"/>
      <c r="B177" s="68"/>
      <c r="C177" s="68"/>
      <c r="D177" s="68"/>
      <c r="E177" s="68"/>
      <c r="G177" s="357" t="s">
        <v>712</v>
      </c>
      <c r="H177" s="357"/>
      <c r="I177" s="357" t="s">
        <v>732</v>
      </c>
      <c r="J177" s="357"/>
      <c r="K177" s="68" t="s">
        <v>733</v>
      </c>
    </row>
    <row r="178" spans="1:17" ht="12" hidden="1" customHeight="1" x14ac:dyDescent="0.2">
      <c r="A178" s="68"/>
      <c r="B178" s="68"/>
      <c r="C178" s="68"/>
      <c r="D178" s="68"/>
      <c r="E178" s="68"/>
      <c r="G178" s="357" t="s">
        <v>712</v>
      </c>
      <c r="H178" s="357"/>
      <c r="I178" s="357" t="s">
        <v>734</v>
      </c>
      <c r="J178" s="357"/>
      <c r="K178" s="68" t="s">
        <v>735</v>
      </c>
    </row>
    <row r="179" spans="1:17" ht="12" hidden="1" customHeight="1" x14ac:dyDescent="0.35">
      <c r="A179" s="68"/>
      <c r="B179" s="68"/>
      <c r="C179" s="68"/>
      <c r="D179" s="68"/>
      <c r="E179" s="68"/>
      <c r="G179" s="357" t="s">
        <v>712</v>
      </c>
      <c r="H179" s="357"/>
      <c r="I179" s="352" t="s">
        <v>736</v>
      </c>
      <c r="J179" s="352"/>
      <c r="K179" s="356" t="s">
        <v>737</v>
      </c>
      <c r="L179" s="359">
        <f>SUM(L180:L181)</f>
        <v>0</v>
      </c>
      <c r="M179" s="359">
        <f t="shared" ref="M179:N179" si="32">SUM(M180:M181)</f>
        <v>0</v>
      </c>
      <c r="N179" s="359">
        <f t="shared" si="32"/>
        <v>0</v>
      </c>
    </row>
    <row r="180" spans="1:17" ht="12" hidden="1" customHeight="1" x14ac:dyDescent="0.2">
      <c r="A180" s="68"/>
      <c r="B180" s="68"/>
      <c r="C180" s="68"/>
      <c r="D180" s="68"/>
      <c r="E180" s="68"/>
      <c r="G180" s="357" t="s">
        <v>712</v>
      </c>
      <c r="H180" s="357"/>
      <c r="I180" s="357" t="s">
        <v>738</v>
      </c>
      <c r="J180" s="357"/>
      <c r="K180" s="68" t="s">
        <v>739</v>
      </c>
    </row>
    <row r="181" spans="1:17" ht="11.25" hidden="1" x14ac:dyDescent="0.2">
      <c r="A181" s="68"/>
      <c r="B181" s="68"/>
      <c r="C181" s="68"/>
      <c r="D181" s="68"/>
      <c r="E181" s="68"/>
      <c r="G181" s="357" t="s">
        <v>712</v>
      </c>
      <c r="H181" s="357"/>
      <c r="I181" s="357" t="s">
        <v>740</v>
      </c>
      <c r="J181" s="357"/>
      <c r="K181" s="68" t="s">
        <v>741</v>
      </c>
    </row>
    <row r="182" spans="1:17" ht="13.5" hidden="1" x14ac:dyDescent="0.35">
      <c r="A182" s="68"/>
      <c r="B182" s="68"/>
      <c r="C182" s="68"/>
      <c r="D182" s="68"/>
      <c r="E182" s="68"/>
      <c r="G182" s="357" t="s">
        <v>712</v>
      </c>
      <c r="H182" s="357"/>
      <c r="I182" s="352" t="s">
        <v>696</v>
      </c>
      <c r="J182" s="352"/>
      <c r="K182" s="356" t="s">
        <v>697</v>
      </c>
      <c r="L182" s="359">
        <f>SUM(L183)</f>
        <v>0</v>
      </c>
      <c r="M182" s="359">
        <f t="shared" ref="M182:N182" si="33">SUM(M183)</f>
        <v>0</v>
      </c>
      <c r="N182" s="359">
        <f t="shared" si="33"/>
        <v>0</v>
      </c>
    </row>
    <row r="183" spans="1:17" ht="11.25" hidden="1" x14ac:dyDescent="0.2">
      <c r="A183" s="339"/>
      <c r="B183" s="339"/>
      <c r="C183" s="339"/>
      <c r="D183" s="339"/>
      <c r="E183" s="339"/>
      <c r="F183" s="364"/>
      <c r="G183" s="357" t="s">
        <v>712</v>
      </c>
      <c r="H183" s="357"/>
      <c r="I183" s="357" t="s">
        <v>423</v>
      </c>
      <c r="J183" s="357"/>
      <c r="K183" s="68" t="s">
        <v>49</v>
      </c>
      <c r="L183" s="291">
        <f>'RESUM. GASTO SOLICIIT. SUBPART '!H129</f>
        <v>0</v>
      </c>
      <c r="M183" s="291">
        <f>'RESUM. GASTO SOLICIIT. SUBPART '!AA129</f>
        <v>0</v>
      </c>
      <c r="N183" s="291">
        <f>'RESUM. GASTO SOLICIIT. SUBPART '!AB129</f>
        <v>0</v>
      </c>
    </row>
    <row r="184" spans="1:17" ht="14.25" hidden="1" customHeight="1" x14ac:dyDescent="0.2">
      <c r="A184" s="68"/>
      <c r="B184" s="68"/>
      <c r="C184" s="68"/>
      <c r="D184" s="68"/>
      <c r="E184" s="68"/>
      <c r="G184" s="357"/>
      <c r="H184" s="357"/>
      <c r="I184" s="357"/>
      <c r="J184" s="357"/>
      <c r="K184" s="68"/>
    </row>
    <row r="185" spans="1:17" ht="12" customHeight="1" x14ac:dyDescent="0.2">
      <c r="A185" s="68"/>
      <c r="B185" s="68"/>
      <c r="C185" s="357" t="s">
        <v>742</v>
      </c>
      <c r="D185" s="68" t="s">
        <v>743</v>
      </c>
      <c r="E185" s="68"/>
      <c r="G185" s="357" t="s">
        <v>31</v>
      </c>
      <c r="H185" s="357"/>
      <c r="I185" s="357"/>
      <c r="J185" s="357"/>
      <c r="K185" s="68"/>
      <c r="O185" s="355">
        <f>L186+L189+L191</f>
        <v>0</v>
      </c>
      <c r="P185" s="355">
        <f t="shared" ref="P185:Q185" si="34">M186+M189+M191</f>
        <v>0</v>
      </c>
      <c r="Q185" s="355">
        <f t="shared" si="34"/>
        <v>0</v>
      </c>
    </row>
    <row r="186" spans="1:17" ht="12" hidden="1" customHeight="1" x14ac:dyDescent="0.35">
      <c r="A186" s="68"/>
      <c r="B186" s="68"/>
      <c r="C186" s="68"/>
      <c r="D186" s="68"/>
      <c r="E186" s="68"/>
      <c r="G186" s="352" t="s">
        <v>744</v>
      </c>
      <c r="H186" s="352"/>
      <c r="I186" s="352" t="s">
        <v>714</v>
      </c>
      <c r="J186" s="352"/>
      <c r="K186" s="356" t="s">
        <v>715</v>
      </c>
      <c r="L186" s="359">
        <f>SUM(L187:L188)</f>
        <v>0</v>
      </c>
      <c r="M186" s="359">
        <f t="shared" ref="M186:N186" si="35">SUM(M187:M188)</f>
        <v>0</v>
      </c>
      <c r="N186" s="359">
        <f t="shared" si="35"/>
        <v>0</v>
      </c>
    </row>
    <row r="187" spans="1:17" ht="12" hidden="1" customHeight="1" x14ac:dyDescent="0.2">
      <c r="A187" s="68"/>
      <c r="B187" s="68"/>
      <c r="C187" s="68"/>
      <c r="D187" s="68"/>
      <c r="E187" s="68"/>
      <c r="G187" s="357" t="s">
        <v>744</v>
      </c>
      <c r="H187" s="357"/>
      <c r="I187" s="357" t="s">
        <v>745</v>
      </c>
      <c r="J187" s="357"/>
      <c r="K187" s="68" t="s">
        <v>746</v>
      </c>
    </row>
    <row r="188" spans="1:17" ht="12" hidden="1" customHeight="1" x14ac:dyDescent="0.2">
      <c r="A188" s="68"/>
      <c r="B188" s="68"/>
      <c r="C188" s="68"/>
      <c r="D188" s="68" t="s">
        <v>31</v>
      </c>
      <c r="E188" s="68"/>
      <c r="G188" s="357" t="s">
        <v>744</v>
      </c>
      <c r="H188" s="357"/>
      <c r="I188" s="357" t="s">
        <v>747</v>
      </c>
      <c r="J188" s="357"/>
      <c r="K188" s="68" t="s">
        <v>748</v>
      </c>
    </row>
    <row r="189" spans="1:17" ht="12" hidden="1" customHeight="1" x14ac:dyDescent="0.35">
      <c r="A189" s="68"/>
      <c r="B189" s="68"/>
      <c r="C189" s="68"/>
      <c r="D189" s="68"/>
      <c r="E189" s="68"/>
      <c r="G189" s="352" t="s">
        <v>744</v>
      </c>
      <c r="H189" s="352"/>
      <c r="I189" s="352" t="s">
        <v>720</v>
      </c>
      <c r="J189" s="352"/>
      <c r="K189" s="356" t="s">
        <v>721</v>
      </c>
      <c r="L189" s="359">
        <f>SUM(L190)</f>
        <v>0</v>
      </c>
      <c r="M189" s="359">
        <f t="shared" ref="M189:N189" si="36">SUM(M190)</f>
        <v>0</v>
      </c>
      <c r="N189" s="359">
        <f t="shared" si="36"/>
        <v>0</v>
      </c>
    </row>
    <row r="190" spans="1:17" ht="12" hidden="1" customHeight="1" x14ac:dyDescent="0.2">
      <c r="A190" s="68"/>
      <c r="B190" s="68"/>
      <c r="C190" s="68"/>
      <c r="D190" s="68"/>
      <c r="E190" s="68"/>
      <c r="G190" s="357" t="s">
        <v>744</v>
      </c>
      <c r="H190" s="357"/>
      <c r="I190" s="357" t="s">
        <v>749</v>
      </c>
      <c r="J190" s="357"/>
      <c r="K190" s="68" t="s">
        <v>750</v>
      </c>
    </row>
    <row r="191" spans="1:17" ht="12" hidden="1" customHeight="1" x14ac:dyDescent="0.35">
      <c r="A191" s="68"/>
      <c r="B191" s="68"/>
      <c r="C191" s="68"/>
      <c r="D191" s="68"/>
      <c r="E191" s="68" t="s">
        <v>31</v>
      </c>
      <c r="G191" s="352" t="s">
        <v>744</v>
      </c>
      <c r="H191" s="352"/>
      <c r="I191" s="352" t="s">
        <v>736</v>
      </c>
      <c r="J191" s="352"/>
      <c r="K191" s="356" t="s">
        <v>737</v>
      </c>
      <c r="L191" s="359">
        <f>SUM(L192:L193)</f>
        <v>0</v>
      </c>
      <c r="M191" s="359">
        <f t="shared" ref="M191:N191" si="37">SUM(M192:M193)</f>
        <v>0</v>
      </c>
      <c r="N191" s="359">
        <f t="shared" si="37"/>
        <v>0</v>
      </c>
    </row>
    <row r="192" spans="1:17" ht="12" hidden="1" customHeight="1" x14ac:dyDescent="0.2">
      <c r="A192" s="68"/>
      <c r="B192" s="68"/>
      <c r="C192" s="68"/>
      <c r="D192" s="68"/>
      <c r="E192" s="68"/>
      <c r="G192" s="357" t="s">
        <v>744</v>
      </c>
      <c r="H192" s="357"/>
      <c r="I192" s="357" t="s">
        <v>738</v>
      </c>
      <c r="J192" s="357"/>
      <c r="K192" s="68" t="s">
        <v>739</v>
      </c>
    </row>
    <row r="193" spans="1:19" ht="12" hidden="1" customHeight="1" x14ac:dyDescent="0.2">
      <c r="A193" s="68"/>
      <c r="B193" s="68"/>
      <c r="C193" s="68"/>
      <c r="D193" s="68"/>
      <c r="E193" s="68"/>
      <c r="G193" s="357" t="s">
        <v>744</v>
      </c>
      <c r="H193" s="357"/>
      <c r="I193" s="357" t="s">
        <v>740</v>
      </c>
      <c r="J193" s="357"/>
      <c r="K193" s="68" t="s">
        <v>741</v>
      </c>
    </row>
    <row r="195" spans="1:19" ht="12" customHeight="1" x14ac:dyDescent="0.2">
      <c r="A195" s="68"/>
      <c r="B195" s="352" t="s">
        <v>751</v>
      </c>
      <c r="C195" s="353" t="s">
        <v>51</v>
      </c>
      <c r="D195" s="353"/>
      <c r="E195" s="353"/>
      <c r="G195" s="352" t="s">
        <v>751</v>
      </c>
      <c r="H195" s="352"/>
      <c r="I195" s="352">
        <v>6</v>
      </c>
      <c r="J195" s="352"/>
      <c r="K195" s="356" t="s">
        <v>51</v>
      </c>
      <c r="O195" s="354">
        <f>O197+O213+O236</f>
        <v>21000</v>
      </c>
      <c r="P195" s="354">
        <f t="shared" ref="P195:Q195" si="38">P197+P213+P236</f>
        <v>6250</v>
      </c>
      <c r="Q195" s="354">
        <f t="shared" si="38"/>
        <v>27250</v>
      </c>
    </row>
    <row r="196" spans="1:19" ht="12" customHeight="1" x14ac:dyDescent="0.2">
      <c r="A196" s="68"/>
      <c r="B196" s="68"/>
      <c r="C196" s="68"/>
      <c r="D196" s="68"/>
      <c r="E196" s="68"/>
      <c r="G196" s="68"/>
      <c r="H196" s="68"/>
      <c r="I196" s="357"/>
      <c r="J196" s="357"/>
      <c r="K196" s="68"/>
    </row>
    <row r="197" spans="1:19" ht="12" customHeight="1" x14ac:dyDescent="0.35">
      <c r="A197" s="68"/>
      <c r="B197" s="68"/>
      <c r="C197" s="357" t="s">
        <v>752</v>
      </c>
      <c r="D197" s="68" t="s">
        <v>753</v>
      </c>
      <c r="E197" s="68"/>
      <c r="G197" s="352" t="s">
        <v>752</v>
      </c>
      <c r="H197" s="352"/>
      <c r="I197" s="352" t="s">
        <v>187</v>
      </c>
      <c r="J197" s="352"/>
      <c r="K197" s="356" t="s">
        <v>754</v>
      </c>
      <c r="L197" s="359">
        <f>SUM(L198:L206)</f>
        <v>21000</v>
      </c>
      <c r="M197" s="359">
        <f t="shared" ref="M197:N197" si="39">SUM(M198:M206)</f>
        <v>0</v>
      </c>
      <c r="N197" s="359">
        <f t="shared" si="39"/>
        <v>21000</v>
      </c>
      <c r="O197" s="355">
        <f>L197+L207</f>
        <v>21000</v>
      </c>
      <c r="P197" s="355">
        <f t="shared" ref="P197:Q197" si="40">M197+M207</f>
        <v>0</v>
      </c>
      <c r="Q197" s="355">
        <f t="shared" si="40"/>
        <v>21000</v>
      </c>
    </row>
    <row r="198" spans="1:19" ht="12" hidden="1" customHeight="1" x14ac:dyDescent="0.2">
      <c r="A198" s="68"/>
      <c r="B198" s="68"/>
      <c r="C198" s="357"/>
      <c r="D198" s="68"/>
      <c r="E198" s="68"/>
      <c r="G198" s="357" t="s">
        <v>752</v>
      </c>
      <c r="H198" s="357"/>
      <c r="I198" s="357" t="s">
        <v>755</v>
      </c>
      <c r="J198" s="357"/>
      <c r="K198" s="68" t="s">
        <v>756</v>
      </c>
    </row>
    <row r="199" spans="1:19" ht="12" hidden="1" customHeight="1" x14ac:dyDescent="0.2">
      <c r="A199" s="68"/>
      <c r="B199" s="68"/>
      <c r="C199" s="357"/>
      <c r="D199" s="68"/>
      <c r="E199" s="68"/>
      <c r="G199" s="357" t="s">
        <v>752</v>
      </c>
      <c r="H199" s="357"/>
      <c r="I199" s="357" t="s">
        <v>189</v>
      </c>
      <c r="J199" s="357"/>
      <c r="K199" s="68" t="s">
        <v>757</v>
      </c>
      <c r="L199" s="291">
        <f>'RESUM. GASTO SOLICIIT. SUBPART '!H150</f>
        <v>21000</v>
      </c>
      <c r="M199" s="291">
        <f>'RESUM. GASTO SOLICIIT. SUBPART '!AA150</f>
        <v>0</v>
      </c>
      <c r="N199" s="291">
        <f>'RESUM. GASTO SOLICIIT. SUBPART '!AB150</f>
        <v>21000</v>
      </c>
    </row>
    <row r="200" spans="1:19" ht="12" hidden="1" customHeight="1" x14ac:dyDescent="0.2">
      <c r="A200" s="68"/>
      <c r="B200" s="68"/>
      <c r="C200" s="357"/>
      <c r="D200" s="68"/>
      <c r="E200" s="68"/>
      <c r="G200" s="357" t="s">
        <v>752</v>
      </c>
      <c r="H200" s="357"/>
      <c r="I200" s="357" t="s">
        <v>758</v>
      </c>
      <c r="J200" s="357"/>
      <c r="K200" s="68" t="s">
        <v>759</v>
      </c>
    </row>
    <row r="201" spans="1:19" ht="12" hidden="1" customHeight="1" x14ac:dyDescent="0.2">
      <c r="A201" s="68"/>
      <c r="B201" s="68"/>
      <c r="C201" s="357"/>
      <c r="D201" s="68"/>
      <c r="E201" s="68"/>
      <c r="G201" s="357" t="s">
        <v>752</v>
      </c>
      <c r="H201" s="357"/>
      <c r="I201" s="357" t="s">
        <v>760</v>
      </c>
      <c r="J201" s="357"/>
      <c r="K201" s="68" t="s">
        <v>761</v>
      </c>
    </row>
    <row r="202" spans="1:19" ht="12" hidden="1" customHeight="1" x14ac:dyDescent="0.2">
      <c r="A202" s="68"/>
      <c r="B202" s="68"/>
      <c r="C202" s="357"/>
      <c r="D202" s="68"/>
      <c r="E202" s="68"/>
      <c r="G202" s="357" t="s">
        <v>752</v>
      </c>
      <c r="H202" s="357"/>
      <c r="I202" s="357" t="s">
        <v>762</v>
      </c>
      <c r="J202" s="357"/>
      <c r="K202" s="68" t="s">
        <v>763</v>
      </c>
    </row>
    <row r="203" spans="1:19" ht="12" hidden="1" customHeight="1" x14ac:dyDescent="0.2">
      <c r="A203" s="68"/>
      <c r="B203" s="68"/>
      <c r="C203" s="357"/>
      <c r="D203" s="68"/>
      <c r="E203" s="68"/>
      <c r="G203" s="357" t="s">
        <v>752</v>
      </c>
      <c r="H203" s="357"/>
      <c r="I203" s="357" t="s">
        <v>764</v>
      </c>
      <c r="J203" s="357"/>
      <c r="K203" s="68" t="s">
        <v>765</v>
      </c>
    </row>
    <row r="204" spans="1:19" ht="12" hidden="1" customHeight="1" x14ac:dyDescent="0.2">
      <c r="A204" s="68"/>
      <c r="B204" s="68"/>
      <c r="C204" s="357"/>
      <c r="D204" s="68"/>
      <c r="E204" s="68"/>
      <c r="G204" s="357" t="s">
        <v>752</v>
      </c>
      <c r="H204" s="357"/>
      <c r="I204" s="357" t="s">
        <v>766</v>
      </c>
      <c r="J204" s="357"/>
      <c r="K204" s="68" t="s">
        <v>767</v>
      </c>
    </row>
    <row r="205" spans="1:19" ht="12" hidden="1" customHeight="1" x14ac:dyDescent="0.2">
      <c r="A205" s="68"/>
      <c r="B205" s="68"/>
      <c r="C205" s="357"/>
      <c r="D205" s="68"/>
      <c r="E205" s="68"/>
      <c r="G205" s="357" t="s">
        <v>752</v>
      </c>
      <c r="H205" s="357"/>
      <c r="I205" s="357" t="s">
        <v>440</v>
      </c>
      <c r="J205" s="357"/>
      <c r="K205" s="68" t="s">
        <v>768</v>
      </c>
      <c r="L205" s="291">
        <f>'RESUM. GASTO SOLICIIT. SUBPART '!H151</f>
        <v>0</v>
      </c>
      <c r="M205" s="291">
        <f>'RESUM. GASTO SOLICIIT. SUBPART '!AA151</f>
        <v>0</v>
      </c>
      <c r="N205" s="291">
        <f>'RESUM. GASTO SOLICIIT. SUBPART '!AB151</f>
        <v>0</v>
      </c>
    </row>
    <row r="206" spans="1:19" ht="12" hidden="1" customHeight="1" x14ac:dyDescent="0.2">
      <c r="A206" s="68"/>
      <c r="B206" s="68"/>
      <c r="C206" s="357"/>
      <c r="D206" s="68"/>
      <c r="E206" s="68"/>
      <c r="G206" s="357" t="s">
        <v>752</v>
      </c>
      <c r="H206" s="357"/>
      <c r="I206" s="357" t="s">
        <v>769</v>
      </c>
      <c r="J206" s="357"/>
      <c r="K206" s="68" t="s">
        <v>770</v>
      </c>
    </row>
    <row r="207" spans="1:19" ht="12" hidden="1" customHeight="1" x14ac:dyDescent="0.35">
      <c r="A207" s="68"/>
      <c r="B207" s="68"/>
      <c r="C207" s="357"/>
      <c r="D207" s="68"/>
      <c r="E207" s="68"/>
      <c r="G207" s="352" t="s">
        <v>752</v>
      </c>
      <c r="H207" s="352"/>
      <c r="I207" s="352" t="s">
        <v>771</v>
      </c>
      <c r="J207" s="352"/>
      <c r="K207" s="356" t="s">
        <v>352</v>
      </c>
      <c r="L207" s="359">
        <f>SUM(L208:L211)</f>
        <v>0</v>
      </c>
      <c r="M207" s="359">
        <f t="shared" ref="M207:N207" si="41">SUM(M208:M211)</f>
        <v>0</v>
      </c>
      <c r="N207" s="359">
        <f t="shared" si="41"/>
        <v>0</v>
      </c>
      <c r="O207" s="337"/>
      <c r="P207" s="337"/>
      <c r="Q207" s="337"/>
      <c r="R207" s="337"/>
      <c r="S207" s="338"/>
    </row>
    <row r="208" spans="1:19" ht="12" hidden="1" customHeight="1" x14ac:dyDescent="0.2">
      <c r="A208" s="68"/>
      <c r="B208" s="68"/>
      <c r="C208" s="357"/>
      <c r="D208" s="68"/>
      <c r="E208" s="68"/>
      <c r="G208" s="357" t="s">
        <v>752</v>
      </c>
      <c r="H208" s="357"/>
      <c r="I208" s="357" t="s">
        <v>772</v>
      </c>
      <c r="J208" s="357"/>
      <c r="K208" s="68" t="s">
        <v>773</v>
      </c>
      <c r="L208" s="365"/>
      <c r="M208" s="365"/>
      <c r="N208" s="365"/>
      <c r="O208" s="337"/>
      <c r="P208" s="337"/>
      <c r="Q208" s="337"/>
      <c r="R208" s="337"/>
      <c r="S208" s="339"/>
    </row>
    <row r="209" spans="1:17" ht="12" hidden="1" customHeight="1" x14ac:dyDescent="0.2">
      <c r="A209" s="68"/>
      <c r="B209" s="68"/>
      <c r="C209" s="357"/>
      <c r="D209" s="68"/>
      <c r="E209" s="68"/>
      <c r="G209" s="357" t="s">
        <v>752</v>
      </c>
      <c r="H209" s="357"/>
      <c r="I209" s="357" t="s">
        <v>774</v>
      </c>
      <c r="J209" s="357"/>
      <c r="K209" s="68" t="s">
        <v>775</v>
      </c>
    </row>
    <row r="210" spans="1:17" ht="12" hidden="1" customHeight="1" x14ac:dyDescent="0.2">
      <c r="A210" s="68"/>
      <c r="B210" s="68"/>
      <c r="C210" s="68"/>
      <c r="D210" s="68"/>
      <c r="E210" s="68"/>
      <c r="G210" s="357" t="s">
        <v>752</v>
      </c>
      <c r="H210" s="357"/>
      <c r="I210" s="357" t="s">
        <v>776</v>
      </c>
      <c r="J210" s="357"/>
      <c r="K210" s="68" t="s">
        <v>777</v>
      </c>
    </row>
    <row r="211" spans="1:17" ht="12" hidden="1" customHeight="1" x14ac:dyDescent="0.2">
      <c r="A211" s="68"/>
      <c r="B211" s="68"/>
      <c r="C211" s="68"/>
      <c r="D211" s="68"/>
      <c r="E211" s="68"/>
      <c r="G211" s="357" t="s">
        <v>752</v>
      </c>
      <c r="H211" s="357"/>
      <c r="I211" s="357" t="s">
        <v>353</v>
      </c>
      <c r="J211" s="357"/>
      <c r="K211" s="68" t="s">
        <v>778</v>
      </c>
      <c r="L211" s="291">
        <f>'RESUM. GASTO SOLICIIT. SUBPART '!H86</f>
        <v>0</v>
      </c>
      <c r="M211" s="291">
        <f>'RESUM. GASTO SOLICIIT. SUBPART '!AA86</f>
        <v>0</v>
      </c>
      <c r="N211" s="291">
        <f>'RESUM. GASTO SOLICIIT. SUBPART '!AB86</f>
        <v>0</v>
      </c>
    </row>
    <row r="212" spans="1:17" ht="12" hidden="1" customHeight="1" x14ac:dyDescent="0.2">
      <c r="A212" s="68"/>
      <c r="B212" s="68"/>
      <c r="C212" s="357"/>
      <c r="D212" s="68"/>
      <c r="E212" s="68"/>
      <c r="G212" s="357"/>
      <c r="H212" s="357"/>
      <c r="I212" s="357"/>
      <c r="J212" s="357"/>
      <c r="K212" s="68"/>
    </row>
    <row r="213" spans="1:17" ht="12" customHeight="1" x14ac:dyDescent="0.35">
      <c r="A213" s="68"/>
      <c r="B213" s="68"/>
      <c r="C213" s="357" t="s">
        <v>779</v>
      </c>
      <c r="D213" s="68" t="s">
        <v>780</v>
      </c>
      <c r="E213" s="68"/>
      <c r="G213" s="352" t="s">
        <v>779</v>
      </c>
      <c r="H213" s="352"/>
      <c r="I213" s="352" t="s">
        <v>781</v>
      </c>
      <c r="J213" s="352"/>
      <c r="K213" s="356" t="s">
        <v>782</v>
      </c>
      <c r="L213" s="359">
        <f>SUM(L214:L217)</f>
        <v>0</v>
      </c>
      <c r="M213" s="359">
        <f t="shared" ref="M213:N213" si="42">SUM(M214:M217)</f>
        <v>0</v>
      </c>
      <c r="N213" s="359">
        <f t="shared" si="42"/>
        <v>0</v>
      </c>
      <c r="O213" s="355">
        <f>L213+L218+L224+L230+L232</f>
        <v>0</v>
      </c>
      <c r="P213" s="355">
        <f t="shared" ref="P213:Q213" si="43">M213+M218+M224+M230+M232</f>
        <v>6250</v>
      </c>
      <c r="Q213" s="355">
        <f t="shared" si="43"/>
        <v>6250</v>
      </c>
    </row>
    <row r="214" spans="1:17" ht="12" hidden="1" customHeight="1" x14ac:dyDescent="0.2">
      <c r="A214" s="68"/>
      <c r="B214" s="68"/>
      <c r="C214" s="357"/>
      <c r="D214" s="68" t="s">
        <v>31</v>
      </c>
      <c r="E214" s="68"/>
      <c r="G214" s="357" t="s">
        <v>779</v>
      </c>
      <c r="H214" s="357"/>
      <c r="I214" s="357" t="s">
        <v>443</v>
      </c>
      <c r="J214" s="357"/>
      <c r="K214" s="68" t="s">
        <v>783</v>
      </c>
      <c r="L214" s="291">
        <f>'RESUM. GASTO SOLICIIT. SUBPART '!H153</f>
        <v>0</v>
      </c>
      <c r="M214" s="291">
        <f>'RESUM. GASTO SOLICIIT. SUBPART '!AA153</f>
        <v>0</v>
      </c>
      <c r="N214" s="291">
        <f>'RESUM. GASTO SOLICIIT. SUBPART '!AB153</f>
        <v>0</v>
      </c>
    </row>
    <row r="215" spans="1:17" ht="12" hidden="1" customHeight="1" x14ac:dyDescent="0.2">
      <c r="A215" s="68"/>
      <c r="B215" s="68"/>
      <c r="C215" s="357"/>
      <c r="D215" s="68"/>
      <c r="E215" s="68"/>
      <c r="G215" s="357" t="s">
        <v>779</v>
      </c>
      <c r="H215" s="357"/>
      <c r="I215" s="357" t="s">
        <v>784</v>
      </c>
      <c r="J215" s="357"/>
      <c r="K215" s="68" t="s">
        <v>785</v>
      </c>
    </row>
    <row r="216" spans="1:17" ht="12" hidden="1" customHeight="1" x14ac:dyDescent="0.2">
      <c r="A216" s="68"/>
      <c r="B216" s="68"/>
      <c r="C216" s="357"/>
      <c r="D216" s="68"/>
      <c r="E216" s="68"/>
      <c r="G216" s="357" t="s">
        <v>779</v>
      </c>
      <c r="H216" s="357"/>
      <c r="I216" s="357" t="s">
        <v>786</v>
      </c>
      <c r="J216" s="357"/>
      <c r="K216" s="68" t="s">
        <v>787</v>
      </c>
    </row>
    <row r="217" spans="1:17" ht="12" hidden="1" customHeight="1" x14ac:dyDescent="0.2">
      <c r="A217" s="68"/>
      <c r="B217" s="68"/>
      <c r="C217" s="357"/>
      <c r="D217" s="68"/>
      <c r="E217" s="68"/>
      <c r="G217" s="357" t="s">
        <v>779</v>
      </c>
      <c r="H217" s="357"/>
      <c r="I217" s="357" t="s">
        <v>788</v>
      </c>
      <c r="J217" s="357"/>
      <c r="K217" s="68" t="s">
        <v>789</v>
      </c>
    </row>
    <row r="218" spans="1:17" ht="12" hidden="1" customHeight="1" x14ac:dyDescent="0.35">
      <c r="A218" s="68"/>
      <c r="B218" s="68"/>
      <c r="C218" s="357"/>
      <c r="D218" s="68"/>
      <c r="E218" s="68"/>
      <c r="G218" s="357" t="s">
        <v>779</v>
      </c>
      <c r="H218" s="357"/>
      <c r="I218" s="352" t="s">
        <v>445</v>
      </c>
      <c r="J218" s="352"/>
      <c r="K218" s="356" t="s">
        <v>790</v>
      </c>
      <c r="L218" s="359">
        <f>SUM(L219:L223)</f>
        <v>0</v>
      </c>
      <c r="M218" s="359">
        <f t="shared" ref="M218:N218" si="44">SUM(M219:M223)</f>
        <v>6250</v>
      </c>
      <c r="N218" s="359">
        <f t="shared" si="44"/>
        <v>6250</v>
      </c>
    </row>
    <row r="219" spans="1:17" ht="12" hidden="1" customHeight="1" x14ac:dyDescent="0.2">
      <c r="A219" s="68"/>
      <c r="B219" s="68"/>
      <c r="C219" s="357"/>
      <c r="D219" s="68"/>
      <c r="E219" s="68"/>
      <c r="G219" s="357" t="s">
        <v>779</v>
      </c>
      <c r="H219" s="357"/>
      <c r="I219" s="357" t="s">
        <v>447</v>
      </c>
      <c r="J219" s="357"/>
      <c r="K219" s="68" t="s">
        <v>791</v>
      </c>
      <c r="L219" s="291">
        <f>'RESUM. GASTO SOLICIIT. SUBPART '!H155</f>
        <v>0</v>
      </c>
      <c r="M219" s="291">
        <f>'RESUM. GASTO SOLICIIT. SUBPART '!AA155</f>
        <v>5000</v>
      </c>
      <c r="N219" s="291">
        <f>'RESUM. GASTO SOLICIIT. SUBPART '!AB155</f>
        <v>5000</v>
      </c>
    </row>
    <row r="220" spans="1:17" ht="12" hidden="1" customHeight="1" x14ac:dyDescent="0.2">
      <c r="A220" s="68"/>
      <c r="B220" s="68"/>
      <c r="C220" s="357"/>
      <c r="D220" s="68"/>
      <c r="E220" s="68"/>
      <c r="G220" s="357" t="s">
        <v>779</v>
      </c>
      <c r="H220" s="357"/>
      <c r="I220" s="357" t="s">
        <v>792</v>
      </c>
      <c r="J220" s="357"/>
      <c r="K220" s="68" t="s">
        <v>793</v>
      </c>
    </row>
    <row r="221" spans="1:17" ht="12" hidden="1" customHeight="1" x14ac:dyDescent="0.2">
      <c r="A221" s="68"/>
      <c r="B221" s="68"/>
      <c r="C221" s="357"/>
      <c r="D221" s="68"/>
      <c r="E221" s="68"/>
      <c r="G221" s="357" t="s">
        <v>779</v>
      </c>
      <c r="H221" s="357"/>
      <c r="I221" s="357" t="s">
        <v>794</v>
      </c>
      <c r="J221" s="357"/>
      <c r="K221" s="68" t="s">
        <v>795</v>
      </c>
    </row>
    <row r="222" spans="1:17" ht="12" hidden="1" customHeight="1" x14ac:dyDescent="0.2">
      <c r="A222" s="68"/>
      <c r="B222" s="68"/>
      <c r="C222" s="357"/>
      <c r="D222" s="68"/>
      <c r="E222" s="68"/>
      <c r="G222" s="357" t="s">
        <v>779</v>
      </c>
      <c r="H222" s="357"/>
      <c r="I222" s="357" t="s">
        <v>796</v>
      </c>
      <c r="J222" s="357"/>
      <c r="K222" s="68" t="s">
        <v>797</v>
      </c>
    </row>
    <row r="223" spans="1:17" ht="12" hidden="1" customHeight="1" x14ac:dyDescent="0.2">
      <c r="A223" s="68"/>
      <c r="B223" s="68"/>
      <c r="C223" s="357"/>
      <c r="D223" s="68"/>
      <c r="E223" s="68"/>
      <c r="G223" s="357" t="s">
        <v>779</v>
      </c>
      <c r="H223" s="357"/>
      <c r="I223" s="357" t="s">
        <v>449</v>
      </c>
      <c r="J223" s="357"/>
      <c r="K223" s="68" t="s">
        <v>798</v>
      </c>
      <c r="L223" s="291">
        <f>'RESUM. GASTO SOLICIIT. SUBPART '!H156</f>
        <v>0</v>
      </c>
      <c r="M223" s="291">
        <f>'RESUM. GASTO SOLICIIT. SUBPART '!AA156</f>
        <v>1250</v>
      </c>
      <c r="N223" s="291">
        <f>'RESUM. GASTO SOLICIIT. SUBPART '!AB156</f>
        <v>1250</v>
      </c>
    </row>
    <row r="224" spans="1:17" ht="12" hidden="1" customHeight="1" x14ac:dyDescent="0.35">
      <c r="A224" s="68"/>
      <c r="B224" s="68"/>
      <c r="C224" s="357"/>
      <c r="D224" s="68"/>
      <c r="E224" s="68"/>
      <c r="G224" s="357" t="s">
        <v>779</v>
      </c>
      <c r="H224" s="357"/>
      <c r="I224" s="352" t="s">
        <v>799</v>
      </c>
      <c r="J224" s="352"/>
      <c r="K224" s="356" t="s">
        <v>800</v>
      </c>
      <c r="L224" s="359">
        <f>SUM(L225:L227,L229)</f>
        <v>0</v>
      </c>
      <c r="M224" s="359">
        <f t="shared" ref="M224:N224" si="45">SUM(M225:M227,M229)</f>
        <v>0</v>
      </c>
      <c r="N224" s="359">
        <f t="shared" si="45"/>
        <v>0</v>
      </c>
    </row>
    <row r="225" spans="1:17" ht="12" hidden="1" customHeight="1" x14ac:dyDescent="0.2">
      <c r="A225" s="68"/>
      <c r="B225" s="68"/>
      <c r="C225" s="357"/>
      <c r="D225" s="68" t="s">
        <v>31</v>
      </c>
      <c r="E225" s="68"/>
      <c r="G225" s="357" t="s">
        <v>779</v>
      </c>
      <c r="H225" s="357"/>
      <c r="I225" s="357" t="s">
        <v>452</v>
      </c>
      <c r="J225" s="357"/>
      <c r="K225" s="68" t="s">
        <v>801</v>
      </c>
      <c r="L225" s="291">
        <f>'RESUM. GASTO SOLICIIT. SUBPART '!H158</f>
        <v>0</v>
      </c>
      <c r="M225" s="291">
        <f>'RESUM. GASTO SOLICIIT. SUBPART '!AA158</f>
        <v>0</v>
      </c>
      <c r="N225" s="291">
        <f>'RESUM. GASTO SOLICIIT. SUBPART '!AB158</f>
        <v>0</v>
      </c>
    </row>
    <row r="226" spans="1:17" ht="12" hidden="1" customHeight="1" x14ac:dyDescent="0.2">
      <c r="A226" s="68"/>
      <c r="B226" s="68"/>
      <c r="C226" s="357"/>
      <c r="D226" s="68"/>
      <c r="E226" s="68"/>
      <c r="G226" s="357" t="s">
        <v>779</v>
      </c>
      <c r="H226" s="357"/>
      <c r="I226" s="357" t="s">
        <v>454</v>
      </c>
      <c r="J226" s="357"/>
      <c r="K226" s="68" t="s">
        <v>802</v>
      </c>
      <c r="L226" s="291">
        <f>'RESUM. GASTO SOLICIIT. SUBPART '!H159</f>
        <v>0</v>
      </c>
      <c r="M226" s="291">
        <f>'RESUM. GASTO SOLICIIT. SUBPART '!AA159</f>
        <v>0</v>
      </c>
      <c r="N226" s="291">
        <f>'RESUM. GASTO SOLICIIT. SUBPART '!AB159</f>
        <v>0</v>
      </c>
    </row>
    <row r="227" spans="1:17" ht="12" hidden="1" customHeight="1" thickBot="1" x14ac:dyDescent="0.25">
      <c r="A227" s="361"/>
      <c r="B227" s="361"/>
      <c r="C227" s="362"/>
      <c r="D227" s="361"/>
      <c r="E227" s="361"/>
      <c r="F227" s="361"/>
      <c r="G227" s="362" t="s">
        <v>779</v>
      </c>
      <c r="H227" s="362"/>
      <c r="I227" s="362" t="s">
        <v>803</v>
      </c>
      <c r="J227" s="362"/>
      <c r="K227" s="361" t="s">
        <v>804</v>
      </c>
    </row>
    <row r="228" spans="1:17" ht="12" hidden="1" customHeight="1" x14ac:dyDescent="0.2">
      <c r="A228" s="68"/>
      <c r="B228" s="68"/>
      <c r="C228" s="357"/>
      <c r="D228" s="68"/>
      <c r="E228" s="68"/>
      <c r="F228" s="68"/>
      <c r="G228" s="357"/>
      <c r="H228" s="357"/>
      <c r="I228" s="357"/>
      <c r="J228" s="357"/>
      <c r="K228" s="68"/>
    </row>
    <row r="229" spans="1:17" ht="12" hidden="1" customHeight="1" x14ac:dyDescent="0.2">
      <c r="A229" s="68"/>
      <c r="B229" s="68"/>
      <c r="C229" s="357"/>
      <c r="D229" s="68"/>
      <c r="E229" s="68"/>
      <c r="G229" s="357" t="s">
        <v>779</v>
      </c>
      <c r="H229" s="357"/>
      <c r="I229" s="357" t="s">
        <v>805</v>
      </c>
      <c r="J229" s="357"/>
      <c r="K229" s="68" t="s">
        <v>806</v>
      </c>
    </row>
    <row r="230" spans="1:17" ht="12" hidden="1" customHeight="1" x14ac:dyDescent="0.35">
      <c r="A230" s="68"/>
      <c r="B230" s="68"/>
      <c r="C230" s="357"/>
      <c r="D230" s="68"/>
      <c r="E230" s="68"/>
      <c r="G230" s="357" t="s">
        <v>779</v>
      </c>
      <c r="H230" s="357"/>
      <c r="I230" s="352" t="s">
        <v>807</v>
      </c>
      <c r="J230" s="352"/>
      <c r="K230" s="356" t="s">
        <v>808</v>
      </c>
      <c r="L230" s="359">
        <f>SUM(L231)</f>
        <v>0</v>
      </c>
      <c r="M230" s="359">
        <f t="shared" ref="M230:N230" si="46">SUM(M231)</f>
        <v>0</v>
      </c>
      <c r="N230" s="359">
        <f t="shared" si="46"/>
        <v>0</v>
      </c>
    </row>
    <row r="231" spans="1:17" ht="12" hidden="1" customHeight="1" x14ac:dyDescent="0.2">
      <c r="A231" s="68"/>
      <c r="B231" s="68"/>
      <c r="C231" s="357"/>
      <c r="D231" s="68" t="s">
        <v>31</v>
      </c>
      <c r="E231" s="68"/>
      <c r="G231" s="357" t="s">
        <v>779</v>
      </c>
      <c r="H231" s="357"/>
      <c r="I231" s="357" t="s">
        <v>809</v>
      </c>
      <c r="J231" s="357"/>
      <c r="K231" s="68" t="s">
        <v>810</v>
      </c>
    </row>
    <row r="232" spans="1:17" ht="12" hidden="1" customHeight="1" x14ac:dyDescent="0.35">
      <c r="A232" s="68"/>
      <c r="B232" s="68"/>
      <c r="C232" s="357"/>
      <c r="D232" s="68"/>
      <c r="E232" s="68"/>
      <c r="G232" s="357" t="s">
        <v>779</v>
      </c>
      <c r="H232" s="357"/>
      <c r="I232" s="352" t="s">
        <v>456</v>
      </c>
      <c r="J232" s="352"/>
      <c r="K232" s="356" t="s">
        <v>811</v>
      </c>
      <c r="L232" s="359">
        <f>SUM(L233:L234)</f>
        <v>0</v>
      </c>
      <c r="M232" s="359">
        <f t="shared" ref="M232:N232" si="47">SUM(M233:M234)</f>
        <v>0</v>
      </c>
      <c r="N232" s="359">
        <f t="shared" si="47"/>
        <v>0</v>
      </c>
    </row>
    <row r="233" spans="1:17" ht="12" hidden="1" customHeight="1" x14ac:dyDescent="0.2">
      <c r="A233" s="68"/>
      <c r="B233" s="68"/>
      <c r="C233" s="357"/>
      <c r="D233" s="68"/>
      <c r="E233" s="68"/>
      <c r="G233" s="357" t="s">
        <v>779</v>
      </c>
      <c r="H233" s="357"/>
      <c r="I233" s="357" t="s">
        <v>458</v>
      </c>
      <c r="J233" s="357"/>
      <c r="K233" s="68" t="s">
        <v>459</v>
      </c>
      <c r="L233" s="291">
        <f>'RESUM. GASTO SOLICIIT. SUBPART '!H161</f>
        <v>0</v>
      </c>
      <c r="M233" s="291">
        <f>'RESUM. GASTO SOLICIIT. SUBPART '!AA161</f>
        <v>0</v>
      </c>
      <c r="N233" s="291">
        <f>'RESUM. GASTO SOLICIIT. SUBPART '!AB161</f>
        <v>0</v>
      </c>
    </row>
    <row r="234" spans="1:17" ht="12" hidden="1" customHeight="1" x14ac:dyDescent="0.2">
      <c r="A234" s="68"/>
      <c r="B234" s="68"/>
      <c r="C234" s="357"/>
      <c r="D234" s="68"/>
      <c r="E234" s="68"/>
      <c r="G234" s="357" t="s">
        <v>779</v>
      </c>
      <c r="H234" s="357"/>
      <c r="I234" s="357" t="s">
        <v>460</v>
      </c>
      <c r="J234" s="357"/>
      <c r="K234" s="68" t="s">
        <v>812</v>
      </c>
      <c r="L234" s="291">
        <f>'RESUM. GASTO SOLICIIT. SUBPART '!H162</f>
        <v>0</v>
      </c>
      <c r="M234" s="291">
        <f>'RESUM. GASTO SOLICIIT. SUBPART '!AA162</f>
        <v>0</v>
      </c>
      <c r="N234" s="291">
        <f>'RESUM. GASTO SOLICIIT. SUBPART '!AB162</f>
        <v>0</v>
      </c>
    </row>
    <row r="235" spans="1:17" ht="12" hidden="1" customHeight="1" x14ac:dyDescent="0.2">
      <c r="A235" s="68"/>
      <c r="B235" s="68"/>
      <c r="C235" s="357"/>
      <c r="D235" s="68"/>
      <c r="E235" s="68"/>
      <c r="G235" s="357" t="s">
        <v>31</v>
      </c>
      <c r="H235" s="357"/>
      <c r="I235" s="357"/>
      <c r="J235" s="357"/>
      <c r="K235" s="68"/>
    </row>
    <row r="236" spans="1:17" ht="12" customHeight="1" x14ac:dyDescent="0.35">
      <c r="A236" s="68"/>
      <c r="B236" s="68"/>
      <c r="C236" s="357" t="s">
        <v>813</v>
      </c>
      <c r="D236" s="68" t="s">
        <v>814</v>
      </c>
      <c r="E236" s="68"/>
      <c r="G236" s="352" t="s">
        <v>813</v>
      </c>
      <c r="H236" s="352"/>
      <c r="I236" s="352" t="s">
        <v>462</v>
      </c>
      <c r="J236" s="352"/>
      <c r="K236" s="356" t="s">
        <v>463</v>
      </c>
      <c r="L236" s="359">
        <f>SUM(L237:L238)</f>
        <v>0</v>
      </c>
      <c r="M236" s="359">
        <f t="shared" ref="M236:N236" si="48">SUM(M237:M238)</f>
        <v>0</v>
      </c>
      <c r="N236" s="359">
        <f t="shared" si="48"/>
        <v>0</v>
      </c>
      <c r="O236" s="355">
        <f>L236</f>
        <v>0</v>
      </c>
      <c r="P236" s="355">
        <f t="shared" ref="P236:Q236" si="49">M236</f>
        <v>0</v>
      </c>
      <c r="Q236" s="355">
        <f t="shared" si="49"/>
        <v>0</v>
      </c>
    </row>
    <row r="237" spans="1:17" ht="12" hidden="1" customHeight="1" x14ac:dyDescent="0.2">
      <c r="A237" s="68"/>
      <c r="B237" s="68"/>
      <c r="C237" s="68"/>
      <c r="D237" s="68" t="s">
        <v>31</v>
      </c>
      <c r="E237" s="68"/>
      <c r="G237" s="357" t="s">
        <v>813</v>
      </c>
      <c r="H237" s="357"/>
      <c r="I237" s="357" t="s">
        <v>464</v>
      </c>
      <c r="J237" s="357"/>
      <c r="K237" s="68" t="s">
        <v>815</v>
      </c>
      <c r="L237" s="291">
        <f>'RESUM. GASTO SOLICIIT. SUBPART '!H164</f>
        <v>0</v>
      </c>
      <c r="M237" s="291">
        <f>'RESUM. GASTO SOLICIIT. SUBPART '!AA164</f>
        <v>0</v>
      </c>
      <c r="N237" s="291">
        <f>'RESUM. GASTO SOLICIIT. SUBPART '!AB164</f>
        <v>0</v>
      </c>
    </row>
    <row r="238" spans="1:17" ht="12" hidden="1" customHeight="1" x14ac:dyDescent="0.2">
      <c r="A238" s="68"/>
      <c r="B238" s="68"/>
      <c r="C238" s="68"/>
      <c r="D238" s="68" t="s">
        <v>31</v>
      </c>
      <c r="E238" s="68"/>
      <c r="G238" s="357" t="s">
        <v>813</v>
      </c>
      <c r="H238" s="357"/>
      <c r="I238" s="357" t="s">
        <v>816</v>
      </c>
      <c r="J238" s="357"/>
      <c r="K238" s="68" t="s">
        <v>817</v>
      </c>
    </row>
    <row r="239" spans="1:17" ht="12" customHeight="1" x14ac:dyDescent="0.2">
      <c r="A239" s="68"/>
      <c r="B239" s="68"/>
      <c r="C239" s="68"/>
      <c r="D239" s="68"/>
      <c r="E239" s="68"/>
      <c r="G239" s="357"/>
      <c r="H239" s="357"/>
      <c r="I239" s="357"/>
      <c r="J239" s="357"/>
      <c r="K239" s="68"/>
    </row>
    <row r="240" spans="1:17" ht="12" customHeight="1" x14ac:dyDescent="0.2">
      <c r="A240" s="352" t="s">
        <v>818</v>
      </c>
      <c r="B240" s="353" t="s">
        <v>819</v>
      </c>
      <c r="C240" s="353"/>
      <c r="D240" s="353"/>
      <c r="E240" s="353"/>
      <c r="G240" s="353">
        <v>2</v>
      </c>
      <c r="H240" s="353"/>
      <c r="I240" s="352">
        <v>5</v>
      </c>
      <c r="J240" s="352"/>
      <c r="K240" s="356" t="s">
        <v>104</v>
      </c>
      <c r="O240" s="354">
        <f>O242+O253+O279</f>
        <v>11050</v>
      </c>
      <c r="P240" s="354">
        <f t="shared" ref="P240:Q240" si="50">P242+P253+P279</f>
        <v>30950.760000000002</v>
      </c>
      <c r="Q240" s="354">
        <f t="shared" si="50"/>
        <v>42000.76</v>
      </c>
    </row>
    <row r="241" spans="1:17" ht="12" customHeight="1" x14ac:dyDescent="0.2">
      <c r="A241" s="68"/>
      <c r="B241" s="68"/>
      <c r="C241" s="68"/>
      <c r="D241" s="68"/>
      <c r="E241" s="68"/>
      <c r="G241" s="68"/>
      <c r="H241" s="68"/>
      <c r="I241" s="357"/>
      <c r="J241" s="357"/>
      <c r="K241" s="68"/>
    </row>
    <row r="242" spans="1:17" ht="12" customHeight="1" x14ac:dyDescent="0.2">
      <c r="A242" s="68"/>
      <c r="B242" s="352" t="s">
        <v>820</v>
      </c>
      <c r="C242" s="353" t="s">
        <v>821</v>
      </c>
      <c r="D242" s="68"/>
      <c r="E242" s="68"/>
      <c r="G242" s="352" t="s">
        <v>31</v>
      </c>
      <c r="H242" s="352"/>
      <c r="I242" s="352" t="s">
        <v>822</v>
      </c>
      <c r="J242" s="352"/>
      <c r="K242" s="356" t="s">
        <v>173</v>
      </c>
      <c r="O242" s="355">
        <f>O244+O245+O249+O250+O251</f>
        <v>0</v>
      </c>
      <c r="P242" s="355">
        <f t="shared" ref="P242:Q242" si="51">P244+P245+P249+P250+P251</f>
        <v>0</v>
      </c>
      <c r="Q242" s="355">
        <f t="shared" si="51"/>
        <v>0</v>
      </c>
    </row>
    <row r="243" spans="1:17" ht="12" customHeight="1" x14ac:dyDescent="0.2">
      <c r="A243" s="68"/>
      <c r="B243" s="352"/>
      <c r="C243" s="353"/>
      <c r="D243" s="68"/>
      <c r="E243" s="68"/>
      <c r="G243" s="352"/>
      <c r="H243" s="352"/>
      <c r="I243" s="352"/>
      <c r="J243" s="352"/>
      <c r="K243" s="356"/>
    </row>
    <row r="244" spans="1:17" ht="12" customHeight="1" x14ac:dyDescent="0.2">
      <c r="A244" s="68"/>
      <c r="B244" s="366"/>
      <c r="C244" s="357" t="s">
        <v>823</v>
      </c>
      <c r="D244" s="68" t="s">
        <v>824</v>
      </c>
      <c r="E244" s="68"/>
      <c r="G244" s="357" t="s">
        <v>823</v>
      </c>
      <c r="H244" s="357"/>
      <c r="I244" s="357" t="s">
        <v>174</v>
      </c>
      <c r="J244" s="357"/>
      <c r="K244" s="68" t="s">
        <v>175</v>
      </c>
      <c r="L244" s="291">
        <f>'RESUM. GASTO SOLICIIT. SUBPART '!H141</f>
        <v>0</v>
      </c>
      <c r="M244" s="291">
        <f>'RESUM. GASTO SOLICIIT. SUBPART '!AA141</f>
        <v>0</v>
      </c>
      <c r="N244" s="291">
        <f>'RESUM. GASTO SOLICIIT. SUBPART '!AB141</f>
        <v>0</v>
      </c>
      <c r="O244" s="355">
        <f>L244</f>
        <v>0</v>
      </c>
      <c r="P244" s="355">
        <f t="shared" ref="P244:Q244" si="52">M244</f>
        <v>0</v>
      </c>
      <c r="Q244" s="355">
        <f t="shared" si="52"/>
        <v>0</v>
      </c>
    </row>
    <row r="245" spans="1:17" ht="12" customHeight="1" x14ac:dyDescent="0.2">
      <c r="A245" s="68"/>
      <c r="B245" s="366"/>
      <c r="C245" s="357" t="s">
        <v>825</v>
      </c>
      <c r="D245" s="68" t="s">
        <v>826</v>
      </c>
      <c r="E245" s="68"/>
      <c r="G245" s="357" t="s">
        <v>825</v>
      </c>
      <c r="H245" s="357"/>
      <c r="I245" s="357" t="s">
        <v>176</v>
      </c>
      <c r="J245" s="357"/>
      <c r="K245" s="68" t="s">
        <v>827</v>
      </c>
      <c r="L245" s="291">
        <f>'RESUM. GASTO SOLICIIT. SUBPART '!H142</f>
        <v>0</v>
      </c>
      <c r="M245" s="291">
        <f>'RESUM. GASTO SOLICIIT. SUBPART '!AA142</f>
        <v>0</v>
      </c>
      <c r="N245" s="291">
        <f>'RESUM. GASTO SOLICIIT. SUBPART '!AB142</f>
        <v>0</v>
      </c>
      <c r="O245" s="355">
        <f>L245+L246+L247+L248</f>
        <v>0</v>
      </c>
      <c r="P245" s="355">
        <f t="shared" ref="P245:Q245" si="53">M245+M246+M247+M248</f>
        <v>0</v>
      </c>
      <c r="Q245" s="355">
        <f t="shared" si="53"/>
        <v>0</v>
      </c>
    </row>
    <row r="246" spans="1:17" ht="12" hidden="1" customHeight="1" x14ac:dyDescent="0.2">
      <c r="A246" s="68"/>
      <c r="B246" s="366"/>
      <c r="C246" s="68"/>
      <c r="D246" s="68"/>
      <c r="E246" s="68"/>
      <c r="G246" s="357" t="s">
        <v>825</v>
      </c>
      <c r="H246" s="357"/>
      <c r="I246" s="357" t="s">
        <v>828</v>
      </c>
      <c r="J246" s="357"/>
      <c r="K246" s="68" t="s">
        <v>829</v>
      </c>
    </row>
    <row r="247" spans="1:17" ht="12" hidden="1" customHeight="1" x14ac:dyDescent="0.2">
      <c r="A247" s="68"/>
      <c r="B247" s="68"/>
      <c r="C247" s="68"/>
      <c r="D247" s="68"/>
      <c r="E247" s="68"/>
      <c r="G247" s="357" t="s">
        <v>825</v>
      </c>
      <c r="H247" s="357"/>
      <c r="I247" s="357" t="s">
        <v>830</v>
      </c>
      <c r="J247" s="357"/>
      <c r="K247" s="68" t="s">
        <v>831</v>
      </c>
    </row>
    <row r="248" spans="1:17" ht="12" hidden="1" customHeight="1" x14ac:dyDescent="0.2">
      <c r="A248" s="68"/>
      <c r="B248" s="68"/>
      <c r="C248" s="68"/>
      <c r="D248" s="68"/>
      <c r="E248" s="68"/>
      <c r="G248" s="357" t="s">
        <v>825</v>
      </c>
      <c r="H248" s="357"/>
      <c r="I248" s="357" t="s">
        <v>832</v>
      </c>
      <c r="J248" s="357"/>
      <c r="K248" s="68" t="s">
        <v>833</v>
      </c>
    </row>
    <row r="249" spans="1:17" ht="12" customHeight="1" x14ac:dyDescent="0.2">
      <c r="A249" s="68"/>
      <c r="B249" s="68"/>
      <c r="C249" s="357" t="s">
        <v>834</v>
      </c>
      <c r="D249" s="68" t="s">
        <v>835</v>
      </c>
      <c r="E249" s="68"/>
      <c r="G249" s="357" t="s">
        <v>834</v>
      </c>
      <c r="H249" s="357"/>
      <c r="I249" s="357" t="s">
        <v>836</v>
      </c>
      <c r="J249" s="357"/>
      <c r="K249" s="68" t="s">
        <v>835</v>
      </c>
      <c r="O249" s="355">
        <f>L249</f>
        <v>0</v>
      </c>
      <c r="P249" s="355">
        <f t="shared" ref="P249:Q251" si="54">M249</f>
        <v>0</v>
      </c>
      <c r="Q249" s="355">
        <f t="shared" si="54"/>
        <v>0</v>
      </c>
    </row>
    <row r="250" spans="1:17" ht="12" customHeight="1" x14ac:dyDescent="0.2">
      <c r="A250" s="68"/>
      <c r="B250" s="68"/>
      <c r="C250" s="357" t="s">
        <v>837</v>
      </c>
      <c r="D250" s="68" t="s">
        <v>179</v>
      </c>
      <c r="E250" s="68"/>
      <c r="G250" s="357" t="s">
        <v>837</v>
      </c>
      <c r="H250" s="357"/>
      <c r="I250" s="357" t="s">
        <v>178</v>
      </c>
      <c r="J250" s="357"/>
      <c r="K250" s="68" t="s">
        <v>179</v>
      </c>
      <c r="L250" s="291">
        <f>'RESUM. GASTO SOLICIIT. SUBPART '!H143</f>
        <v>0</v>
      </c>
      <c r="M250" s="291">
        <f>'RESUM. GASTO SOLICIIT. SUBPART '!AA143</f>
        <v>0</v>
      </c>
      <c r="N250" s="291">
        <f>'RESUM. GASTO SOLICIIT. SUBPART '!AB143</f>
        <v>0</v>
      </c>
      <c r="O250" s="355">
        <f>L250</f>
        <v>0</v>
      </c>
      <c r="P250" s="355">
        <f t="shared" si="54"/>
        <v>0</v>
      </c>
      <c r="Q250" s="355">
        <f t="shared" si="54"/>
        <v>0</v>
      </c>
    </row>
    <row r="251" spans="1:17" ht="12" customHeight="1" x14ac:dyDescent="0.2">
      <c r="A251" s="68"/>
      <c r="B251" s="68"/>
      <c r="C251" s="357" t="s">
        <v>838</v>
      </c>
      <c r="D251" s="68" t="s">
        <v>839</v>
      </c>
      <c r="E251" s="68"/>
      <c r="G251" s="357" t="s">
        <v>838</v>
      </c>
      <c r="H251" s="357"/>
      <c r="I251" s="357" t="s">
        <v>180</v>
      </c>
      <c r="J251" s="357"/>
      <c r="K251" s="68" t="s">
        <v>840</v>
      </c>
      <c r="L251" s="291">
        <f>'RESUM. GASTO SOLICIIT. SUBPART '!H144</f>
        <v>0</v>
      </c>
      <c r="M251" s="291">
        <f>'RESUM. GASTO SOLICIIT. SUBPART '!AA144</f>
        <v>0</v>
      </c>
      <c r="N251" s="291">
        <f>'RESUM. GASTO SOLICIIT. SUBPART '!AB144</f>
        <v>0</v>
      </c>
      <c r="O251" s="355">
        <f>L251</f>
        <v>0</v>
      </c>
      <c r="P251" s="355">
        <f t="shared" si="54"/>
        <v>0</v>
      </c>
      <c r="Q251" s="355">
        <f t="shared" si="54"/>
        <v>0</v>
      </c>
    </row>
    <row r="252" spans="1:17" ht="12" customHeight="1" x14ac:dyDescent="0.2">
      <c r="A252" s="68"/>
      <c r="B252" s="68"/>
      <c r="C252" s="357"/>
      <c r="D252" s="68"/>
      <c r="E252" s="68"/>
      <c r="G252" s="357"/>
      <c r="H252" s="357"/>
      <c r="I252" s="357"/>
      <c r="J252" s="357"/>
      <c r="K252" s="68"/>
    </row>
    <row r="253" spans="1:17" ht="12" customHeight="1" x14ac:dyDescent="0.2">
      <c r="A253" s="68"/>
      <c r="B253" s="352" t="s">
        <v>841</v>
      </c>
      <c r="C253" s="353" t="s">
        <v>842</v>
      </c>
      <c r="D253" s="68"/>
      <c r="E253" s="68"/>
      <c r="G253" s="357" t="s">
        <v>31</v>
      </c>
      <c r="H253" s="357"/>
      <c r="I253" s="68"/>
      <c r="J253" s="68"/>
      <c r="K253" s="68"/>
      <c r="O253" s="354">
        <f>O255+O269+O270+O274+O275</f>
        <v>11050</v>
      </c>
      <c r="P253" s="354">
        <f t="shared" ref="P253:Q253" si="55">P255+P269+P270+P274+P275</f>
        <v>30950.760000000002</v>
      </c>
      <c r="Q253" s="354">
        <f t="shared" si="55"/>
        <v>42000.76</v>
      </c>
    </row>
    <row r="254" spans="1:17" ht="12" customHeight="1" x14ac:dyDescent="0.2">
      <c r="A254" s="68"/>
      <c r="B254" s="352"/>
      <c r="C254" s="353"/>
      <c r="D254" s="68"/>
      <c r="E254" s="68"/>
      <c r="G254" s="357"/>
      <c r="H254" s="357"/>
      <c r="I254" s="68"/>
      <c r="J254" s="68"/>
      <c r="K254" s="68"/>
    </row>
    <row r="255" spans="1:17" ht="12" customHeight="1" x14ac:dyDescent="0.35">
      <c r="A255" s="68"/>
      <c r="B255" s="68"/>
      <c r="C255" s="357" t="s">
        <v>843</v>
      </c>
      <c r="D255" s="68" t="s">
        <v>844</v>
      </c>
      <c r="E255" s="68"/>
      <c r="G255" s="352" t="s">
        <v>843</v>
      </c>
      <c r="H255" s="352"/>
      <c r="I255" s="352" t="s">
        <v>845</v>
      </c>
      <c r="J255" s="352"/>
      <c r="K255" s="356" t="s">
        <v>156</v>
      </c>
      <c r="L255" s="359">
        <f>SUM(L256:L263)</f>
        <v>10550</v>
      </c>
      <c r="M255" s="359">
        <f t="shared" ref="M255:N255" si="56">SUM(M256:M263)</f>
        <v>30950.760000000002</v>
      </c>
      <c r="N255" s="359">
        <f t="shared" si="56"/>
        <v>41500.76</v>
      </c>
      <c r="O255" s="355">
        <f>L255</f>
        <v>10550</v>
      </c>
      <c r="P255" s="355">
        <f t="shared" ref="P255:Q255" si="57">M255</f>
        <v>30950.760000000002</v>
      </c>
      <c r="Q255" s="355">
        <f t="shared" si="57"/>
        <v>41500.76</v>
      </c>
    </row>
    <row r="256" spans="1:17" ht="12" hidden="1" customHeight="1" x14ac:dyDescent="0.2">
      <c r="A256" s="68"/>
      <c r="B256" s="68"/>
      <c r="C256" s="68"/>
      <c r="D256" s="68"/>
      <c r="E256" s="68"/>
      <c r="G256" s="357" t="s">
        <v>843</v>
      </c>
      <c r="H256" s="357"/>
      <c r="I256" s="357" t="s">
        <v>157</v>
      </c>
      <c r="J256" s="357"/>
      <c r="K256" s="68" t="s">
        <v>158</v>
      </c>
      <c r="L256" s="291">
        <f>'RESUM. GASTO SOLICIIT. SUBPART '!H132</f>
        <v>0</v>
      </c>
      <c r="M256" s="291">
        <f>'RESUM. GASTO SOLICIIT. SUBPART '!AA132</f>
        <v>12797</v>
      </c>
      <c r="N256" s="291">
        <f>'RESUM. GASTO SOLICIIT. SUBPART '!AB132</f>
        <v>12797</v>
      </c>
    </row>
    <row r="257" spans="1:17" ht="12" hidden="1" customHeight="1" x14ac:dyDescent="0.2">
      <c r="A257" s="68"/>
      <c r="B257" s="68"/>
      <c r="C257" s="68"/>
      <c r="D257" s="68"/>
      <c r="E257" s="68"/>
      <c r="G257" s="357" t="s">
        <v>843</v>
      </c>
      <c r="H257" s="357"/>
      <c r="I257" s="357" t="s">
        <v>159</v>
      </c>
      <c r="J257" s="357"/>
      <c r="K257" s="68" t="s">
        <v>160</v>
      </c>
      <c r="L257" s="291">
        <f>'RESUM. GASTO SOLICIIT. SUBPART '!H133</f>
        <v>0</v>
      </c>
      <c r="M257" s="291">
        <f>'RESUM. GASTO SOLICIIT. SUBPART '!AA133</f>
        <v>0</v>
      </c>
      <c r="N257" s="291">
        <f>'RESUM. GASTO SOLICIIT. SUBPART '!AB133</f>
        <v>0</v>
      </c>
    </row>
    <row r="258" spans="1:17" ht="12" hidden="1" customHeight="1" x14ac:dyDescent="0.2">
      <c r="A258" s="68"/>
      <c r="B258" s="68"/>
      <c r="C258" s="68"/>
      <c r="D258" s="68"/>
      <c r="E258" s="68"/>
      <c r="G258" s="357" t="s">
        <v>843</v>
      </c>
      <c r="H258" s="357"/>
      <c r="I258" s="357" t="s">
        <v>161</v>
      </c>
      <c r="J258" s="357"/>
      <c r="K258" s="68" t="s">
        <v>162</v>
      </c>
      <c r="L258" s="291">
        <f>'RESUM. GASTO SOLICIIT. SUBPART '!H134</f>
        <v>0</v>
      </c>
      <c r="M258" s="291">
        <f>'RESUM. GASTO SOLICIIT. SUBPART '!AA134</f>
        <v>0</v>
      </c>
      <c r="N258" s="291">
        <f>'RESUM. GASTO SOLICIIT. SUBPART '!AB134</f>
        <v>0</v>
      </c>
    </row>
    <row r="259" spans="1:17" ht="12" hidden="1" customHeight="1" x14ac:dyDescent="0.2">
      <c r="A259" s="68"/>
      <c r="B259" s="68"/>
      <c r="C259" s="68"/>
      <c r="D259" s="68"/>
      <c r="E259" s="68"/>
      <c r="G259" s="357" t="s">
        <v>843</v>
      </c>
      <c r="H259" s="357"/>
      <c r="I259" s="357" t="s">
        <v>163</v>
      </c>
      <c r="J259" s="357"/>
      <c r="K259" s="68" t="s">
        <v>164</v>
      </c>
      <c r="L259" s="291">
        <f>'RESUM. GASTO SOLICIIT. SUBPART '!H135</f>
        <v>1800</v>
      </c>
      <c r="M259" s="291">
        <f>'RESUM. GASTO SOLICIIT. SUBPART '!AA135</f>
        <v>3780</v>
      </c>
      <c r="N259" s="291">
        <f>'RESUM. GASTO SOLICIIT. SUBPART '!AB135</f>
        <v>5580</v>
      </c>
    </row>
    <row r="260" spans="1:17" ht="12" hidden="1" customHeight="1" x14ac:dyDescent="0.2">
      <c r="A260" s="68"/>
      <c r="B260" s="68"/>
      <c r="C260" s="68"/>
      <c r="D260" s="68"/>
      <c r="E260" s="68"/>
      <c r="G260" s="357" t="s">
        <v>843</v>
      </c>
      <c r="H260" s="357"/>
      <c r="I260" s="357" t="s">
        <v>165</v>
      </c>
      <c r="J260" s="357"/>
      <c r="K260" s="360" t="s">
        <v>846</v>
      </c>
      <c r="L260" s="291">
        <f>'RESUM. GASTO SOLICIIT. SUBPART '!H136</f>
        <v>8750</v>
      </c>
      <c r="M260" s="291">
        <f>'RESUM. GASTO SOLICIIT. SUBPART '!AA136</f>
        <v>0</v>
      </c>
      <c r="N260" s="291">
        <f>'RESUM. GASTO SOLICIIT. SUBPART '!AB136</f>
        <v>8750</v>
      </c>
    </row>
    <row r="261" spans="1:17" ht="12" hidden="1" customHeight="1" x14ac:dyDescent="0.2">
      <c r="A261" s="68"/>
      <c r="B261" s="68"/>
      <c r="C261" s="68"/>
      <c r="D261" s="68"/>
      <c r="E261" s="68"/>
      <c r="G261" s="357" t="s">
        <v>843</v>
      </c>
      <c r="H261" s="357"/>
      <c r="I261" s="357" t="s">
        <v>167</v>
      </c>
      <c r="J261" s="357"/>
      <c r="K261" s="68" t="s">
        <v>847</v>
      </c>
      <c r="L261" s="291">
        <f>'RESUM. GASTO SOLICIIT. SUBPART '!H137</f>
        <v>0</v>
      </c>
      <c r="M261" s="291">
        <f>'RESUM. GASTO SOLICIIT. SUBPART '!AA137</f>
        <v>9363.76</v>
      </c>
      <c r="N261" s="291">
        <f>'RESUM. GASTO SOLICIIT. SUBPART '!AB137</f>
        <v>9363.76</v>
      </c>
    </row>
    <row r="262" spans="1:17" ht="13.5" hidden="1" customHeight="1" x14ac:dyDescent="0.2">
      <c r="A262" s="68"/>
      <c r="B262" s="68"/>
      <c r="C262" s="68"/>
      <c r="D262" s="68"/>
      <c r="E262" s="68"/>
      <c r="G262" s="357" t="s">
        <v>843</v>
      </c>
      <c r="H262" s="357"/>
      <c r="I262" s="357" t="s">
        <v>169</v>
      </c>
      <c r="J262" s="357"/>
      <c r="K262" s="68" t="s">
        <v>848</v>
      </c>
      <c r="L262" s="291">
        <f>'RESUM. GASTO SOLICIIT. SUBPART '!H138</f>
        <v>0</v>
      </c>
      <c r="M262" s="291">
        <f>'RESUM. GASTO SOLICIIT. SUBPART '!AA138</f>
        <v>0</v>
      </c>
      <c r="N262" s="291">
        <f>'RESUM. GASTO SOLICIIT. SUBPART '!AB138</f>
        <v>0</v>
      </c>
    </row>
    <row r="263" spans="1:17" ht="12" hidden="1" customHeight="1" x14ac:dyDescent="0.2">
      <c r="A263" s="68"/>
      <c r="B263" s="68"/>
      <c r="C263" s="68"/>
      <c r="D263" s="68"/>
      <c r="E263" s="68"/>
      <c r="G263" s="357" t="s">
        <v>843</v>
      </c>
      <c r="H263" s="357"/>
      <c r="I263" s="357" t="s">
        <v>171</v>
      </c>
      <c r="J263" s="357"/>
      <c r="K263" s="68" t="s">
        <v>849</v>
      </c>
      <c r="L263" s="291">
        <f>'RESUM. GASTO SOLICIIT. SUBPART '!H139</f>
        <v>0</v>
      </c>
      <c r="M263" s="291">
        <f>'RESUM. GASTO SOLICIIT. SUBPART '!AA139</f>
        <v>5010</v>
      </c>
      <c r="N263" s="291">
        <f>'RESUM. GASTO SOLICIIT. SUBPART '!AB139</f>
        <v>5010</v>
      </c>
    </row>
    <row r="264" spans="1:17" ht="12" hidden="1" customHeight="1" x14ac:dyDescent="0.2">
      <c r="A264" s="68"/>
      <c r="B264" s="68"/>
      <c r="C264" s="68"/>
      <c r="D264" s="68"/>
      <c r="E264" s="68"/>
      <c r="G264" s="357"/>
      <c r="H264" s="357"/>
      <c r="I264" s="357"/>
      <c r="J264" s="357"/>
      <c r="K264" s="339"/>
    </row>
    <row r="265" spans="1:17" ht="12" hidden="1" customHeight="1" x14ac:dyDescent="0.35">
      <c r="A265" s="68"/>
      <c r="B265" s="68"/>
      <c r="C265" s="68"/>
      <c r="D265" s="68"/>
      <c r="E265" s="68"/>
      <c r="G265" s="352" t="s">
        <v>843</v>
      </c>
      <c r="H265" s="352"/>
      <c r="I265" s="352" t="s">
        <v>850</v>
      </c>
      <c r="J265" s="352"/>
      <c r="K265" s="356" t="s">
        <v>182</v>
      </c>
      <c r="L265" s="359">
        <f>SUM(L266)</f>
        <v>0</v>
      </c>
      <c r="M265" s="359">
        <f t="shared" ref="M265:N265" si="58">SUM(M266)</f>
        <v>0</v>
      </c>
      <c r="N265" s="359">
        <f t="shared" si="58"/>
        <v>0</v>
      </c>
    </row>
    <row r="266" spans="1:17" ht="12" hidden="1" customHeight="1" x14ac:dyDescent="0.2">
      <c r="A266" s="68"/>
      <c r="B266" s="68"/>
      <c r="C266" s="68"/>
      <c r="D266" s="68"/>
      <c r="E266" s="68"/>
      <c r="G266" s="357" t="s">
        <v>843</v>
      </c>
      <c r="H266" s="357"/>
      <c r="I266" s="357" t="s">
        <v>183</v>
      </c>
      <c r="J266" s="357"/>
      <c r="K266" s="68" t="s">
        <v>184</v>
      </c>
      <c r="L266" s="291">
        <f>'RESUM. GASTO SOLICIIT. SUBPART '!H146</f>
        <v>0</v>
      </c>
      <c r="M266" s="291">
        <f>'RESUM. GASTO SOLICIIT. SUBPART '!AA146</f>
        <v>0</v>
      </c>
      <c r="N266" s="291">
        <f>'RESUM. GASTO SOLICIIT. SUBPART '!AB146</f>
        <v>0</v>
      </c>
    </row>
    <row r="267" spans="1:17" ht="12" hidden="1" customHeight="1" x14ac:dyDescent="0.2">
      <c r="A267" s="68"/>
      <c r="B267" s="68"/>
      <c r="C267" s="68"/>
      <c r="D267" s="68"/>
      <c r="E267" s="68"/>
      <c r="G267" s="357" t="s">
        <v>31</v>
      </c>
      <c r="H267" s="357"/>
      <c r="I267" s="357"/>
      <c r="J267" s="357"/>
      <c r="K267" s="68"/>
    </row>
    <row r="268" spans="1:17" ht="12" hidden="1" customHeight="1" x14ac:dyDescent="0.35">
      <c r="A268" s="68"/>
      <c r="B268" s="68"/>
      <c r="C268" s="68"/>
      <c r="D268" s="68"/>
      <c r="E268" s="68"/>
      <c r="G268" s="357" t="s">
        <v>31</v>
      </c>
      <c r="H268" s="357"/>
      <c r="I268" s="352" t="s">
        <v>851</v>
      </c>
      <c r="J268" s="352"/>
      <c r="K268" s="356" t="s">
        <v>852</v>
      </c>
      <c r="L268" s="359">
        <f>SUM(L269:L271)</f>
        <v>0</v>
      </c>
      <c r="M268" s="359">
        <f t="shared" ref="M268:N268" si="59">SUM(M269:M271)</f>
        <v>0</v>
      </c>
      <c r="N268" s="359">
        <f t="shared" si="59"/>
        <v>0</v>
      </c>
    </row>
    <row r="269" spans="1:17" ht="12" customHeight="1" x14ac:dyDescent="0.2">
      <c r="A269" s="68"/>
      <c r="B269" s="68"/>
      <c r="C269" s="357" t="s">
        <v>853</v>
      </c>
      <c r="D269" s="68" t="s">
        <v>854</v>
      </c>
      <c r="E269" s="68"/>
      <c r="G269" s="357" t="s">
        <v>853</v>
      </c>
      <c r="H269" s="357"/>
      <c r="I269" s="357" t="s">
        <v>855</v>
      </c>
      <c r="J269" s="357"/>
      <c r="K269" s="68" t="s">
        <v>854</v>
      </c>
      <c r="O269" s="355">
        <f>L269</f>
        <v>0</v>
      </c>
      <c r="P269" s="355">
        <f t="shared" ref="P269:Q269" si="60">M269</f>
        <v>0</v>
      </c>
      <c r="Q269" s="355">
        <f t="shared" si="60"/>
        <v>0</v>
      </c>
    </row>
    <row r="270" spans="1:17" ht="12" customHeight="1" x14ac:dyDescent="0.2">
      <c r="A270" s="68"/>
      <c r="B270" s="68"/>
      <c r="C270" s="357" t="s">
        <v>856</v>
      </c>
      <c r="D270" s="68" t="s">
        <v>175</v>
      </c>
      <c r="E270" s="68"/>
      <c r="G270" s="357" t="s">
        <v>856</v>
      </c>
      <c r="H270" s="357"/>
      <c r="I270" s="357" t="s">
        <v>857</v>
      </c>
      <c r="J270" s="357"/>
      <c r="K270" s="68" t="s">
        <v>858</v>
      </c>
      <c r="O270" s="355">
        <f>L270+L271</f>
        <v>0</v>
      </c>
      <c r="P270" s="355">
        <f t="shared" ref="P270:Q270" si="61">M270+M271</f>
        <v>0</v>
      </c>
      <c r="Q270" s="355">
        <f t="shared" si="61"/>
        <v>0</v>
      </c>
    </row>
    <row r="271" spans="1:17" ht="12" hidden="1" customHeight="1" x14ac:dyDescent="0.2">
      <c r="A271" s="68"/>
      <c r="B271" s="68"/>
      <c r="C271" s="357"/>
      <c r="D271" s="68"/>
      <c r="E271" s="68"/>
      <c r="G271" s="357" t="s">
        <v>856</v>
      </c>
      <c r="H271" s="357"/>
      <c r="I271" s="357" t="s">
        <v>859</v>
      </c>
      <c r="J271" s="357"/>
      <c r="K271" s="68" t="s">
        <v>860</v>
      </c>
    </row>
    <row r="272" spans="1:17" ht="12" hidden="1" customHeight="1" x14ac:dyDescent="0.2">
      <c r="A272" s="68"/>
      <c r="B272" s="68"/>
      <c r="C272" s="357"/>
      <c r="D272" s="68"/>
      <c r="E272" s="68"/>
      <c r="G272" s="68"/>
      <c r="H272" s="68"/>
      <c r="I272" s="68"/>
      <c r="J272" s="68"/>
      <c r="K272" s="68"/>
    </row>
    <row r="273" spans="1:17" ht="12" hidden="1" customHeight="1" x14ac:dyDescent="0.35">
      <c r="A273" s="68"/>
      <c r="B273" s="68"/>
      <c r="C273" s="68"/>
      <c r="D273" s="68"/>
      <c r="E273" s="68"/>
      <c r="G273" s="68" t="s">
        <v>31</v>
      </c>
      <c r="H273" s="68"/>
      <c r="I273" s="352" t="s">
        <v>850</v>
      </c>
      <c r="J273" s="352"/>
      <c r="K273" s="356" t="s">
        <v>182</v>
      </c>
      <c r="L273" s="359">
        <f>SUM(L274:L276)</f>
        <v>500</v>
      </c>
      <c r="M273" s="359">
        <f t="shared" ref="M273:N273" si="62">SUM(M274:M276)</f>
        <v>0</v>
      </c>
      <c r="N273" s="359">
        <f t="shared" si="62"/>
        <v>500</v>
      </c>
    </row>
    <row r="274" spans="1:17" ht="12" customHeight="1" x14ac:dyDescent="0.2">
      <c r="A274" s="68"/>
      <c r="B274" s="68"/>
      <c r="C274" s="357" t="s">
        <v>861</v>
      </c>
      <c r="D274" s="68" t="s">
        <v>862</v>
      </c>
      <c r="E274" s="68"/>
      <c r="G274" s="357" t="s">
        <v>861</v>
      </c>
      <c r="H274" s="357"/>
      <c r="I274" s="357" t="s">
        <v>185</v>
      </c>
      <c r="J274" s="357"/>
      <c r="K274" s="68" t="s">
        <v>863</v>
      </c>
      <c r="L274" s="291">
        <f>'RESUM. GASTO SOLICIIT. SUBPART '!H147</f>
        <v>500</v>
      </c>
      <c r="M274" s="291">
        <f>'RESUM. GASTO SOLICIIT. SUBPART '!AA147</f>
        <v>0</v>
      </c>
      <c r="N274" s="291">
        <f>'RESUM. GASTO SOLICIIT. SUBPART '!AB147</f>
        <v>500</v>
      </c>
      <c r="O274" s="355">
        <f>L274</f>
        <v>500</v>
      </c>
      <c r="P274" s="355">
        <f t="shared" ref="P274:Q274" si="63">M274</f>
        <v>0</v>
      </c>
      <c r="Q274" s="355">
        <f t="shared" si="63"/>
        <v>500</v>
      </c>
    </row>
    <row r="275" spans="1:17" ht="12" customHeight="1" x14ac:dyDescent="0.2">
      <c r="A275" s="68"/>
      <c r="B275" s="68"/>
      <c r="C275" s="357" t="s">
        <v>864</v>
      </c>
      <c r="D275" s="68" t="s">
        <v>865</v>
      </c>
      <c r="E275" s="68"/>
      <c r="G275" s="357" t="s">
        <v>864</v>
      </c>
      <c r="H275" s="357"/>
      <c r="I275" s="357" t="s">
        <v>866</v>
      </c>
      <c r="J275" s="357"/>
      <c r="K275" s="68" t="s">
        <v>867</v>
      </c>
      <c r="O275" s="355">
        <f>L275+L276</f>
        <v>0</v>
      </c>
      <c r="P275" s="355">
        <f t="shared" ref="P275:Q275" si="64">M275+M276</f>
        <v>0</v>
      </c>
      <c r="Q275" s="355">
        <f t="shared" si="64"/>
        <v>0</v>
      </c>
    </row>
    <row r="276" spans="1:17" ht="12" hidden="1" customHeight="1" x14ac:dyDescent="0.2">
      <c r="A276" s="68"/>
      <c r="B276" s="68"/>
      <c r="C276" s="68"/>
      <c r="D276" s="68"/>
      <c r="E276" s="68"/>
      <c r="G276" s="357" t="s">
        <v>864</v>
      </c>
      <c r="H276" s="357"/>
      <c r="I276" s="357" t="s">
        <v>868</v>
      </c>
      <c r="J276" s="357"/>
      <c r="K276" s="68" t="s">
        <v>869</v>
      </c>
    </row>
    <row r="277" spans="1:17" ht="12" hidden="1" customHeight="1" x14ac:dyDescent="0.2">
      <c r="A277" s="68"/>
      <c r="B277" s="68"/>
      <c r="C277" s="68"/>
      <c r="D277" s="68"/>
      <c r="E277" s="68"/>
      <c r="G277" s="68"/>
      <c r="H277" s="68"/>
      <c r="I277" s="357"/>
      <c r="J277" s="357"/>
      <c r="K277" s="68"/>
    </row>
    <row r="278" spans="1:17" ht="12" customHeight="1" x14ac:dyDescent="0.2">
      <c r="A278" s="68"/>
      <c r="B278" s="68"/>
      <c r="C278" s="68"/>
      <c r="D278" s="68"/>
      <c r="E278" s="68"/>
      <c r="G278" s="68"/>
      <c r="H278" s="68"/>
      <c r="I278" s="357"/>
      <c r="J278" s="357"/>
      <c r="K278" s="68"/>
    </row>
    <row r="279" spans="1:17" ht="12" customHeight="1" x14ac:dyDescent="0.2">
      <c r="A279" s="68"/>
      <c r="B279" s="352" t="s">
        <v>870</v>
      </c>
      <c r="C279" s="353" t="s">
        <v>105</v>
      </c>
      <c r="D279" s="68"/>
      <c r="E279" s="68"/>
      <c r="G279" s="352" t="s">
        <v>870</v>
      </c>
      <c r="H279" s="352"/>
      <c r="I279" s="352">
        <v>7</v>
      </c>
      <c r="J279" s="352"/>
      <c r="K279" s="356" t="s">
        <v>105</v>
      </c>
      <c r="O279" s="354">
        <f>O281+O290+O303</f>
        <v>0</v>
      </c>
      <c r="P279" s="354">
        <f t="shared" ref="P279:Q279" si="65">P281+P290+P303</f>
        <v>0</v>
      </c>
      <c r="Q279" s="354">
        <f t="shared" si="65"/>
        <v>0</v>
      </c>
    </row>
    <row r="280" spans="1:17" ht="12" customHeight="1" x14ac:dyDescent="0.35">
      <c r="A280" s="68"/>
      <c r="B280" s="68"/>
      <c r="C280" s="68"/>
      <c r="D280" s="68"/>
      <c r="E280" s="68"/>
      <c r="G280" s="68"/>
      <c r="H280" s="68"/>
      <c r="I280" s="357"/>
      <c r="J280" s="357"/>
      <c r="K280" s="68"/>
      <c r="L280" s="359"/>
      <c r="M280" s="359"/>
      <c r="N280" s="359"/>
    </row>
    <row r="281" spans="1:17" ht="12" customHeight="1" x14ac:dyDescent="0.35">
      <c r="A281" s="68"/>
      <c r="B281" s="68"/>
      <c r="C281" s="357" t="s">
        <v>871</v>
      </c>
      <c r="D281" s="68" t="s">
        <v>872</v>
      </c>
      <c r="E281" s="68"/>
      <c r="G281" s="352" t="s">
        <v>871</v>
      </c>
      <c r="H281" s="352"/>
      <c r="I281" s="352" t="s">
        <v>466</v>
      </c>
      <c r="J281" s="352"/>
      <c r="K281" s="356" t="s">
        <v>873</v>
      </c>
      <c r="L281" s="359">
        <f>SUM(L282:L288)</f>
        <v>0</v>
      </c>
      <c r="M281" s="359">
        <f t="shared" ref="M281:N281" si="66">SUM(M282:M288)</f>
        <v>0</v>
      </c>
      <c r="N281" s="359">
        <f t="shared" si="66"/>
        <v>0</v>
      </c>
      <c r="O281" s="355">
        <f>L281</f>
        <v>0</v>
      </c>
      <c r="P281" s="355">
        <f t="shared" ref="P281:Q281" si="67">M281</f>
        <v>0</v>
      </c>
      <c r="Q281" s="355">
        <f t="shared" si="67"/>
        <v>0</v>
      </c>
    </row>
    <row r="282" spans="1:17" ht="12" hidden="1" customHeight="1" x14ac:dyDescent="0.2">
      <c r="A282" s="68"/>
      <c r="B282" s="68"/>
      <c r="C282" s="357"/>
      <c r="D282" s="68"/>
      <c r="E282" s="68"/>
      <c r="G282" s="357" t="s">
        <v>871</v>
      </c>
      <c r="H282" s="357"/>
      <c r="I282" s="357" t="s">
        <v>874</v>
      </c>
      <c r="J282" s="357"/>
      <c r="K282" s="68" t="s">
        <v>875</v>
      </c>
    </row>
    <row r="283" spans="1:17" ht="12" hidden="1" customHeight="1" x14ac:dyDescent="0.2">
      <c r="A283" s="68"/>
      <c r="B283" s="68"/>
      <c r="C283" s="357"/>
      <c r="D283" s="68"/>
      <c r="E283" s="68"/>
      <c r="G283" s="357" t="s">
        <v>871</v>
      </c>
      <c r="H283" s="357"/>
      <c r="I283" s="357" t="s">
        <v>468</v>
      </c>
      <c r="J283" s="357"/>
      <c r="K283" s="68" t="s">
        <v>876</v>
      </c>
      <c r="L283" s="291">
        <f>'RESUM. GASTO SOLICIIT. SUBPART '!H167</f>
        <v>0</v>
      </c>
      <c r="M283" s="291">
        <f>'RESUM. GASTO SOLICIIT. SUBPART '!AA167</f>
        <v>0</v>
      </c>
      <c r="N283" s="291">
        <f>'RESUM. GASTO SOLICIIT. SUBPART '!AB167</f>
        <v>0</v>
      </c>
    </row>
    <row r="284" spans="1:17" ht="12" hidden="1" customHeight="1" x14ac:dyDescent="0.2">
      <c r="A284" s="68"/>
      <c r="B284" s="68"/>
      <c r="C284" s="357"/>
      <c r="D284" s="68"/>
      <c r="E284" s="68"/>
      <c r="G284" s="357" t="s">
        <v>871</v>
      </c>
      <c r="H284" s="357"/>
      <c r="I284" s="357" t="s">
        <v>877</v>
      </c>
      <c r="J284" s="357"/>
      <c r="K284" s="68" t="s">
        <v>878</v>
      </c>
    </row>
    <row r="285" spans="1:17" ht="12" hidden="1" customHeight="1" x14ac:dyDescent="0.2">
      <c r="A285" s="68"/>
      <c r="B285" s="68"/>
      <c r="C285" s="357"/>
      <c r="D285" s="68"/>
      <c r="E285" s="68"/>
      <c r="G285" s="357" t="s">
        <v>871</v>
      </c>
      <c r="H285" s="357"/>
      <c r="I285" s="357" t="s">
        <v>879</v>
      </c>
      <c r="J285" s="357"/>
      <c r="K285" s="68" t="s">
        <v>880</v>
      </c>
    </row>
    <row r="286" spans="1:17" ht="12" hidden="1" customHeight="1" x14ac:dyDescent="0.2">
      <c r="A286" s="68"/>
      <c r="B286" s="68"/>
      <c r="C286" s="357"/>
      <c r="D286" s="68"/>
      <c r="E286" s="68"/>
      <c r="G286" s="357" t="s">
        <v>871</v>
      </c>
      <c r="H286" s="357"/>
      <c r="I286" s="357" t="s">
        <v>881</v>
      </c>
      <c r="J286" s="357"/>
      <c r="K286" s="68" t="s">
        <v>882</v>
      </c>
    </row>
    <row r="287" spans="1:17" ht="12" hidden="1" customHeight="1" x14ac:dyDescent="0.2">
      <c r="A287" s="68"/>
      <c r="B287" s="68"/>
      <c r="C287" s="357"/>
      <c r="D287" s="68"/>
      <c r="E287" s="68"/>
      <c r="G287" s="357" t="s">
        <v>871</v>
      </c>
      <c r="H287" s="357"/>
      <c r="I287" s="357" t="s">
        <v>883</v>
      </c>
      <c r="J287" s="357"/>
      <c r="K287" s="68" t="s">
        <v>884</v>
      </c>
    </row>
    <row r="288" spans="1:17" ht="12" hidden="1" customHeight="1" x14ac:dyDescent="0.2">
      <c r="A288" s="68"/>
      <c r="B288" s="68"/>
      <c r="C288" s="357"/>
      <c r="D288" s="68"/>
      <c r="E288" s="68"/>
      <c r="G288" s="357" t="s">
        <v>871</v>
      </c>
      <c r="H288" s="357"/>
      <c r="I288" s="357" t="s">
        <v>885</v>
      </c>
      <c r="J288" s="357"/>
      <c r="K288" s="68" t="s">
        <v>886</v>
      </c>
    </row>
    <row r="289" spans="1:23" ht="12" hidden="1" customHeight="1" x14ac:dyDescent="0.2">
      <c r="A289" s="68"/>
      <c r="B289" s="68"/>
      <c r="C289" s="357"/>
      <c r="D289" s="68"/>
      <c r="E289" s="68"/>
      <c r="G289" s="68"/>
      <c r="H289" s="68"/>
      <c r="I289" s="357"/>
      <c r="J289" s="357"/>
      <c r="K289" s="68"/>
    </row>
    <row r="290" spans="1:23" ht="12" customHeight="1" x14ac:dyDescent="0.35">
      <c r="A290" s="68"/>
      <c r="B290" s="68"/>
      <c r="C290" s="357" t="s">
        <v>887</v>
      </c>
      <c r="D290" s="68" t="s">
        <v>888</v>
      </c>
      <c r="E290" s="68"/>
      <c r="G290" s="352" t="s">
        <v>887</v>
      </c>
      <c r="H290" s="352"/>
      <c r="I290" s="352" t="s">
        <v>889</v>
      </c>
      <c r="J290" s="352"/>
      <c r="K290" s="356" t="s">
        <v>890</v>
      </c>
      <c r="L290" s="359">
        <f>SUM(L291)</f>
        <v>0</v>
      </c>
      <c r="M290" s="359">
        <f t="shared" ref="M290:N290" si="68">SUM(M291)</f>
        <v>0</v>
      </c>
      <c r="N290" s="359">
        <f t="shared" si="68"/>
        <v>0</v>
      </c>
      <c r="O290" s="355">
        <f>L290+L292+L297</f>
        <v>0</v>
      </c>
      <c r="P290" s="355">
        <f t="shared" ref="P290:Q290" si="69">M290+M292+M297</f>
        <v>0</v>
      </c>
      <c r="Q290" s="355">
        <f t="shared" si="69"/>
        <v>0</v>
      </c>
    </row>
    <row r="291" spans="1:23" ht="12" hidden="1" customHeight="1" x14ac:dyDescent="0.2">
      <c r="A291" s="68"/>
      <c r="B291" s="68"/>
      <c r="C291" s="357"/>
      <c r="D291" s="68" t="s">
        <v>31</v>
      </c>
      <c r="E291" s="68"/>
      <c r="G291" s="357" t="s">
        <v>887</v>
      </c>
      <c r="H291" s="357"/>
      <c r="I291" s="357" t="s">
        <v>891</v>
      </c>
      <c r="J291" s="357"/>
      <c r="K291" s="68" t="s">
        <v>892</v>
      </c>
    </row>
    <row r="292" spans="1:23" ht="12" hidden="1" customHeight="1" x14ac:dyDescent="0.35">
      <c r="A292" s="68"/>
      <c r="B292" s="68"/>
      <c r="C292" s="357"/>
      <c r="D292" s="68"/>
      <c r="E292" s="68"/>
      <c r="G292" s="357" t="s">
        <v>887</v>
      </c>
      <c r="H292" s="357"/>
      <c r="I292" s="352" t="s">
        <v>893</v>
      </c>
      <c r="J292" s="352"/>
      <c r="K292" s="356" t="s">
        <v>894</v>
      </c>
      <c r="L292" s="359">
        <f>SUM(L293:L296)</f>
        <v>0</v>
      </c>
      <c r="M292" s="359">
        <f t="shared" ref="M292:N292" si="70">SUM(M293:M296)</f>
        <v>0</v>
      </c>
      <c r="N292" s="359">
        <f t="shared" si="70"/>
        <v>0</v>
      </c>
    </row>
    <row r="293" spans="1:23" s="67" customFormat="1" ht="12" hidden="1" customHeight="1" x14ac:dyDescent="0.2">
      <c r="A293" s="68"/>
      <c r="B293" s="68"/>
      <c r="C293" s="357"/>
      <c r="D293" s="68"/>
      <c r="E293" s="68"/>
      <c r="F293" s="68"/>
      <c r="G293" s="357" t="s">
        <v>887</v>
      </c>
      <c r="H293" s="357"/>
      <c r="I293" s="357" t="s">
        <v>895</v>
      </c>
      <c r="J293" s="357"/>
      <c r="K293" s="68" t="s">
        <v>896</v>
      </c>
      <c r="L293" s="31"/>
      <c r="M293" s="31"/>
      <c r="N293" s="31"/>
      <c r="O293" s="68"/>
      <c r="P293" s="68"/>
      <c r="Q293" s="68"/>
      <c r="S293" s="2"/>
      <c r="T293" s="2"/>
      <c r="U293" s="2"/>
      <c r="V293" s="2"/>
      <c r="W293" s="2"/>
    </row>
    <row r="294" spans="1:23" ht="12" hidden="1" customHeight="1" x14ac:dyDescent="0.2">
      <c r="A294" s="68"/>
      <c r="B294" s="68"/>
      <c r="C294" s="357"/>
      <c r="D294" s="68"/>
      <c r="E294" s="68"/>
      <c r="F294" s="68"/>
      <c r="G294" s="357" t="s">
        <v>887</v>
      </c>
      <c r="H294" s="357"/>
      <c r="I294" s="357" t="s">
        <v>897</v>
      </c>
      <c r="J294" s="357"/>
      <c r="K294" s="68" t="s">
        <v>898</v>
      </c>
    </row>
    <row r="295" spans="1:23" ht="12" hidden="1" customHeight="1" x14ac:dyDescent="0.2">
      <c r="A295" s="68"/>
      <c r="B295" s="68"/>
      <c r="C295" s="357"/>
      <c r="D295" s="68"/>
      <c r="E295" s="68"/>
      <c r="G295" s="357" t="s">
        <v>887</v>
      </c>
      <c r="H295" s="357"/>
      <c r="I295" s="357" t="s">
        <v>899</v>
      </c>
      <c r="J295" s="357"/>
      <c r="K295" s="68" t="s">
        <v>900</v>
      </c>
    </row>
    <row r="296" spans="1:23" ht="12" hidden="1" customHeight="1" x14ac:dyDescent="0.2">
      <c r="A296" s="68"/>
      <c r="B296" s="68"/>
      <c r="C296" s="357"/>
      <c r="D296" s="68" t="s">
        <v>31</v>
      </c>
      <c r="E296" s="68"/>
      <c r="G296" s="357" t="s">
        <v>887</v>
      </c>
      <c r="H296" s="357"/>
      <c r="I296" s="357" t="s">
        <v>901</v>
      </c>
      <c r="J296" s="357"/>
      <c r="K296" s="68" t="s">
        <v>902</v>
      </c>
    </row>
    <row r="297" spans="1:23" ht="12" hidden="1" customHeight="1" x14ac:dyDescent="0.35">
      <c r="A297" s="68"/>
      <c r="B297" s="68"/>
      <c r="C297" s="357"/>
      <c r="D297" s="68"/>
      <c r="E297" s="68"/>
      <c r="G297" s="357" t="s">
        <v>887</v>
      </c>
      <c r="H297" s="357"/>
      <c r="I297" s="352" t="s">
        <v>903</v>
      </c>
      <c r="J297" s="352"/>
      <c r="K297" s="356" t="s">
        <v>904</v>
      </c>
      <c r="L297" s="359">
        <f>SUM(L298)</f>
        <v>0</v>
      </c>
      <c r="M297" s="359">
        <f t="shared" ref="M297:N297" si="71">SUM(M298)</f>
        <v>0</v>
      </c>
      <c r="N297" s="359">
        <f t="shared" si="71"/>
        <v>0</v>
      </c>
    </row>
    <row r="298" spans="1:23" ht="12" hidden="1" customHeight="1" x14ac:dyDescent="0.2">
      <c r="A298" s="353" t="s">
        <v>31</v>
      </c>
      <c r="B298" s="68"/>
      <c r="C298" s="357"/>
      <c r="D298" s="68"/>
      <c r="E298" s="68"/>
      <c r="G298" s="357" t="s">
        <v>887</v>
      </c>
      <c r="H298" s="357"/>
      <c r="I298" s="357" t="s">
        <v>905</v>
      </c>
      <c r="J298" s="357"/>
      <c r="K298" s="68" t="s">
        <v>906</v>
      </c>
    </row>
    <row r="299" spans="1:23" ht="12" hidden="1" customHeight="1" x14ac:dyDescent="0.2">
      <c r="A299" s="68"/>
      <c r="B299" s="68"/>
      <c r="C299" s="357"/>
      <c r="D299" s="68"/>
      <c r="E299" s="68"/>
      <c r="G299" s="68"/>
      <c r="H299" s="68"/>
      <c r="I299" s="357"/>
      <c r="J299" s="357"/>
      <c r="K299" s="68"/>
    </row>
    <row r="300" spans="1:23" ht="12" hidden="1" customHeight="1" x14ac:dyDescent="0.2"/>
    <row r="301" spans="1:23" ht="12" hidden="1" customHeight="1" thickBot="1" x14ac:dyDescent="0.25">
      <c r="A301" s="361"/>
      <c r="B301" s="361"/>
      <c r="C301" s="361"/>
      <c r="D301" s="361"/>
      <c r="E301" s="361"/>
      <c r="F301" s="361"/>
      <c r="G301" s="362"/>
      <c r="H301" s="362"/>
      <c r="I301" s="362"/>
      <c r="J301" s="362"/>
      <c r="K301" s="361"/>
    </row>
    <row r="302" spans="1:23" ht="12" hidden="1" customHeight="1" x14ac:dyDescent="0.2">
      <c r="A302" s="68"/>
      <c r="B302" s="68"/>
      <c r="C302" s="68"/>
      <c r="D302" s="68"/>
      <c r="E302" s="68"/>
      <c r="F302" s="68"/>
      <c r="G302" s="357"/>
      <c r="H302" s="357"/>
      <c r="I302" s="357"/>
      <c r="J302" s="357"/>
      <c r="K302" s="68"/>
    </row>
    <row r="303" spans="1:23" ht="12" customHeight="1" x14ac:dyDescent="0.35">
      <c r="A303" s="68"/>
      <c r="B303" s="68"/>
      <c r="C303" s="357" t="s">
        <v>907</v>
      </c>
      <c r="D303" s="68" t="s">
        <v>908</v>
      </c>
      <c r="E303" s="68"/>
      <c r="G303" s="352" t="s">
        <v>907</v>
      </c>
      <c r="H303" s="352"/>
      <c r="I303" s="352" t="s">
        <v>909</v>
      </c>
      <c r="J303" s="352"/>
      <c r="K303" s="356" t="s">
        <v>910</v>
      </c>
      <c r="L303" s="359">
        <f>SUM(L304:L305)</f>
        <v>0</v>
      </c>
      <c r="M303" s="359">
        <f t="shared" ref="M303:N303" si="72">SUM(M304:M305)</f>
        <v>0</v>
      </c>
      <c r="N303" s="359">
        <f t="shared" si="72"/>
        <v>0</v>
      </c>
      <c r="O303" s="355">
        <f>L303</f>
        <v>0</v>
      </c>
      <c r="P303" s="355">
        <f t="shared" ref="P303:Q303" si="73">M303</f>
        <v>0</v>
      </c>
      <c r="Q303" s="355">
        <f t="shared" si="73"/>
        <v>0</v>
      </c>
    </row>
    <row r="304" spans="1:23" ht="12" hidden="1" customHeight="1" x14ac:dyDescent="0.2">
      <c r="A304" s="68"/>
      <c r="B304" s="68"/>
      <c r="C304" s="68"/>
      <c r="D304" s="68"/>
      <c r="E304" s="68"/>
      <c r="F304" s="68"/>
      <c r="G304" s="357" t="s">
        <v>907</v>
      </c>
      <c r="H304" s="357"/>
      <c r="I304" s="357" t="s">
        <v>911</v>
      </c>
      <c r="J304" s="357"/>
      <c r="K304" s="68" t="s">
        <v>912</v>
      </c>
    </row>
    <row r="305" spans="1:17" ht="12" hidden="1" customHeight="1" x14ac:dyDescent="0.2">
      <c r="A305" s="68"/>
      <c r="B305" s="68"/>
      <c r="C305" s="68"/>
      <c r="D305" s="68"/>
      <c r="E305" s="68"/>
      <c r="G305" s="357" t="s">
        <v>907</v>
      </c>
      <c r="H305" s="357"/>
      <c r="I305" s="357" t="s">
        <v>913</v>
      </c>
      <c r="J305" s="357"/>
      <c r="K305" s="68" t="s">
        <v>914</v>
      </c>
    </row>
    <row r="306" spans="1:17" ht="12" hidden="1" customHeight="1" x14ac:dyDescent="0.2">
      <c r="A306" s="68"/>
      <c r="B306" s="68"/>
      <c r="C306" s="68"/>
      <c r="D306" s="68"/>
      <c r="E306" s="68"/>
      <c r="G306" s="353"/>
      <c r="H306" s="353"/>
      <c r="I306" s="352"/>
      <c r="J306" s="352"/>
      <c r="K306" s="68"/>
    </row>
    <row r="307" spans="1:17" ht="12" customHeight="1" x14ac:dyDescent="0.2">
      <c r="A307" s="68"/>
      <c r="B307" s="68"/>
      <c r="C307" s="68"/>
      <c r="D307" s="353"/>
      <c r="E307" s="353"/>
      <c r="G307" s="68"/>
      <c r="H307" s="68"/>
      <c r="I307" s="357"/>
      <c r="J307" s="357"/>
      <c r="K307" s="68"/>
    </row>
    <row r="308" spans="1:17" ht="12" customHeight="1" x14ac:dyDescent="0.2">
      <c r="A308" s="352">
        <v>3</v>
      </c>
      <c r="B308" s="353" t="s">
        <v>915</v>
      </c>
      <c r="C308" s="68"/>
      <c r="D308" s="353"/>
      <c r="E308" s="353"/>
      <c r="G308" s="353">
        <v>3</v>
      </c>
      <c r="H308" s="353"/>
      <c r="I308" s="352">
        <v>4</v>
      </c>
      <c r="J308" s="352"/>
      <c r="K308" s="356" t="s">
        <v>916</v>
      </c>
      <c r="O308" s="354">
        <f>O310+O320+O330+O354</f>
        <v>0</v>
      </c>
      <c r="P308" s="354">
        <f t="shared" ref="P308:Q308" si="74">P310+P320+P330+P354</f>
        <v>0</v>
      </c>
      <c r="Q308" s="354">
        <f t="shared" si="74"/>
        <v>0</v>
      </c>
    </row>
    <row r="309" spans="1:17" ht="12" customHeight="1" x14ac:dyDescent="0.2">
      <c r="A309" s="68"/>
      <c r="B309" s="353" t="s">
        <v>31</v>
      </c>
      <c r="C309" s="353"/>
      <c r="D309" s="68"/>
      <c r="E309" s="68"/>
      <c r="G309" s="68"/>
      <c r="H309" s="68"/>
      <c r="I309" s="357"/>
      <c r="J309" s="357"/>
      <c r="K309" s="68"/>
    </row>
    <row r="310" spans="1:17" ht="12" customHeight="1" x14ac:dyDescent="0.2">
      <c r="A310" s="68"/>
      <c r="B310" s="352" t="s">
        <v>917</v>
      </c>
      <c r="C310" s="367" t="s">
        <v>918</v>
      </c>
      <c r="D310" s="68"/>
      <c r="E310" s="32"/>
      <c r="F310" s="368"/>
      <c r="G310" s="352" t="s">
        <v>917</v>
      </c>
      <c r="H310" s="352"/>
      <c r="I310" s="352" t="s">
        <v>919</v>
      </c>
      <c r="J310" s="352"/>
      <c r="K310" s="356" t="s">
        <v>920</v>
      </c>
      <c r="L310" s="291">
        <f>SUM(L311:L318)</f>
        <v>0</v>
      </c>
      <c r="M310" s="291">
        <f t="shared" ref="M310:N310" si="75">SUM(M311:M318)</f>
        <v>0</v>
      </c>
      <c r="N310" s="291">
        <f t="shared" si="75"/>
        <v>0</v>
      </c>
      <c r="O310" s="354">
        <f>L310</f>
        <v>0</v>
      </c>
      <c r="P310" s="354">
        <f t="shared" ref="P310:Q310" si="76">M310</f>
        <v>0</v>
      </c>
      <c r="Q310" s="354">
        <f t="shared" si="76"/>
        <v>0</v>
      </c>
    </row>
    <row r="311" spans="1:17" ht="12" hidden="1" customHeight="1" x14ac:dyDescent="0.2">
      <c r="A311" s="68"/>
      <c r="B311" s="369"/>
      <c r="C311" s="68"/>
      <c r="D311" s="68"/>
      <c r="E311" s="68"/>
      <c r="G311" s="357" t="s">
        <v>917</v>
      </c>
      <c r="H311" s="357"/>
      <c r="I311" s="357" t="s">
        <v>921</v>
      </c>
      <c r="J311" s="357"/>
      <c r="K311" s="68" t="s">
        <v>922</v>
      </c>
    </row>
    <row r="312" spans="1:17" ht="12" hidden="1" customHeight="1" x14ac:dyDescent="0.2">
      <c r="A312" s="68"/>
      <c r="E312" s="68"/>
      <c r="G312" s="357" t="s">
        <v>917</v>
      </c>
      <c r="H312" s="357"/>
      <c r="I312" s="357" t="s">
        <v>923</v>
      </c>
      <c r="J312" s="357"/>
      <c r="K312" s="68" t="s">
        <v>924</v>
      </c>
    </row>
    <row r="313" spans="1:17" ht="12" hidden="1" customHeight="1" x14ac:dyDescent="0.2">
      <c r="A313" s="68"/>
      <c r="B313" s="369"/>
      <c r="C313" s="68"/>
      <c r="D313" s="68"/>
      <c r="E313" s="68"/>
      <c r="G313" s="357" t="s">
        <v>917</v>
      </c>
      <c r="H313" s="357"/>
      <c r="I313" s="357" t="s">
        <v>925</v>
      </c>
      <c r="J313" s="357"/>
      <c r="K313" s="68" t="s">
        <v>926</v>
      </c>
    </row>
    <row r="314" spans="1:17" ht="12" hidden="1" customHeight="1" x14ac:dyDescent="0.2">
      <c r="A314" s="68"/>
      <c r="B314" s="369"/>
      <c r="C314" s="68"/>
      <c r="D314" s="68"/>
      <c r="E314" s="68"/>
      <c r="G314" s="357" t="s">
        <v>917</v>
      </c>
      <c r="H314" s="357"/>
      <c r="I314" s="357" t="s">
        <v>927</v>
      </c>
      <c r="J314" s="357"/>
      <c r="K314" s="68" t="s">
        <v>928</v>
      </c>
    </row>
    <row r="315" spans="1:17" ht="12" hidden="1" customHeight="1" x14ac:dyDescent="0.2">
      <c r="A315" s="68"/>
      <c r="B315" s="369"/>
      <c r="C315" s="68"/>
      <c r="D315" s="68"/>
      <c r="E315" s="68"/>
      <c r="G315" s="357" t="s">
        <v>917</v>
      </c>
      <c r="H315" s="357"/>
      <c r="I315" s="357" t="s">
        <v>929</v>
      </c>
      <c r="J315" s="357"/>
      <c r="K315" s="68" t="s">
        <v>930</v>
      </c>
    </row>
    <row r="316" spans="1:17" ht="12" hidden="1" customHeight="1" x14ac:dyDescent="0.2">
      <c r="A316" s="68"/>
      <c r="B316" s="369"/>
      <c r="C316" s="68"/>
      <c r="D316" s="68"/>
      <c r="E316" s="68"/>
      <c r="G316" s="357" t="s">
        <v>917</v>
      </c>
      <c r="H316" s="357"/>
      <c r="I316" s="357" t="s">
        <v>931</v>
      </c>
      <c r="J316" s="357"/>
      <c r="K316" s="68" t="s">
        <v>932</v>
      </c>
    </row>
    <row r="317" spans="1:17" ht="12" hidden="1" customHeight="1" x14ac:dyDescent="0.2">
      <c r="A317" s="68"/>
      <c r="B317" s="369"/>
      <c r="C317" s="68"/>
      <c r="D317" s="68"/>
      <c r="E317" s="68"/>
      <c r="G317" s="357" t="s">
        <v>917</v>
      </c>
      <c r="H317" s="357"/>
      <c r="I317" s="357" t="s">
        <v>933</v>
      </c>
      <c r="J317" s="357"/>
      <c r="K317" s="68" t="s">
        <v>934</v>
      </c>
    </row>
    <row r="318" spans="1:17" ht="12" hidden="1" customHeight="1" x14ac:dyDescent="0.2">
      <c r="A318" s="68"/>
      <c r="B318" s="369"/>
      <c r="C318" s="68"/>
      <c r="D318" s="68"/>
      <c r="E318" s="68"/>
      <c r="G318" s="357" t="s">
        <v>917</v>
      </c>
      <c r="H318" s="357"/>
      <c r="I318" s="357" t="s">
        <v>935</v>
      </c>
      <c r="J318" s="357"/>
      <c r="K318" s="68" t="s">
        <v>936</v>
      </c>
    </row>
    <row r="319" spans="1:17" ht="12" customHeight="1" x14ac:dyDescent="0.2">
      <c r="A319" s="68"/>
      <c r="B319" s="369"/>
      <c r="C319" s="68"/>
      <c r="D319" s="353"/>
      <c r="E319" s="353"/>
      <c r="G319" s="68"/>
      <c r="H319" s="68"/>
      <c r="I319" s="357"/>
      <c r="J319" s="357"/>
      <c r="K319" s="68"/>
    </row>
    <row r="320" spans="1:17" ht="12" customHeight="1" x14ac:dyDescent="0.2">
      <c r="A320" s="68"/>
      <c r="B320" s="352" t="s">
        <v>937</v>
      </c>
      <c r="C320" s="353" t="s">
        <v>938</v>
      </c>
      <c r="D320" s="32"/>
      <c r="E320" s="68"/>
      <c r="G320" s="352" t="s">
        <v>937</v>
      </c>
      <c r="H320" s="352"/>
      <c r="I320" s="352" t="s">
        <v>939</v>
      </c>
      <c r="J320" s="352"/>
      <c r="K320" s="356" t="s">
        <v>938</v>
      </c>
      <c r="L320" s="291">
        <f>SUM(L321:L328)</f>
        <v>0</v>
      </c>
      <c r="M320" s="291">
        <f t="shared" ref="M320:N320" si="77">SUM(M321:M328)</f>
        <v>0</v>
      </c>
      <c r="N320" s="291">
        <f t="shared" si="77"/>
        <v>0</v>
      </c>
      <c r="O320" s="354">
        <f>L320</f>
        <v>0</v>
      </c>
      <c r="P320" s="354">
        <f t="shared" ref="P320:Q320" si="78">M320</f>
        <v>0</v>
      </c>
      <c r="Q320" s="354">
        <f t="shared" si="78"/>
        <v>0</v>
      </c>
    </row>
    <row r="321" spans="1:17" ht="12" hidden="1" customHeight="1" x14ac:dyDescent="0.2">
      <c r="A321" s="68"/>
      <c r="B321" s="68"/>
      <c r="C321" s="68"/>
      <c r="D321" s="68"/>
      <c r="E321" s="68"/>
      <c r="G321" s="357" t="s">
        <v>937</v>
      </c>
      <c r="H321" s="357"/>
      <c r="I321" s="357" t="s">
        <v>940</v>
      </c>
      <c r="J321" s="357"/>
      <c r="K321" s="68" t="s">
        <v>941</v>
      </c>
    </row>
    <row r="322" spans="1:17" ht="12" hidden="1" customHeight="1" x14ac:dyDescent="0.2">
      <c r="A322" s="68"/>
      <c r="B322" s="68"/>
      <c r="C322" s="68"/>
      <c r="D322" s="68"/>
      <c r="E322" s="68"/>
      <c r="G322" s="357" t="s">
        <v>937</v>
      </c>
      <c r="H322" s="357"/>
      <c r="I322" s="357" t="s">
        <v>942</v>
      </c>
      <c r="J322" s="357"/>
      <c r="K322" s="68" t="s">
        <v>943</v>
      </c>
    </row>
    <row r="323" spans="1:17" ht="12" hidden="1" customHeight="1" x14ac:dyDescent="0.2">
      <c r="A323" s="68"/>
      <c r="B323" s="68"/>
      <c r="C323" s="68"/>
      <c r="D323" s="68"/>
      <c r="E323" s="68"/>
      <c r="G323" s="357" t="s">
        <v>937</v>
      </c>
      <c r="H323" s="357"/>
      <c r="I323" s="357" t="s">
        <v>944</v>
      </c>
      <c r="J323" s="357"/>
      <c r="K323" s="68" t="s">
        <v>945</v>
      </c>
    </row>
    <row r="324" spans="1:17" ht="12" hidden="1" customHeight="1" x14ac:dyDescent="0.2">
      <c r="A324" s="68"/>
      <c r="B324" s="68"/>
      <c r="C324" s="68"/>
      <c r="D324" s="68"/>
      <c r="E324" s="68"/>
      <c r="G324" s="357" t="s">
        <v>937</v>
      </c>
      <c r="H324" s="357"/>
      <c r="I324" s="357" t="s">
        <v>946</v>
      </c>
      <c r="J324" s="357"/>
      <c r="K324" s="68" t="s">
        <v>947</v>
      </c>
    </row>
    <row r="325" spans="1:17" ht="12" hidden="1" customHeight="1" x14ac:dyDescent="0.2">
      <c r="A325" s="68"/>
      <c r="B325" s="68"/>
      <c r="C325" s="68"/>
      <c r="D325" s="68"/>
      <c r="E325" s="68"/>
      <c r="G325" s="357" t="s">
        <v>937</v>
      </c>
      <c r="H325" s="357"/>
      <c r="I325" s="357" t="s">
        <v>948</v>
      </c>
      <c r="J325" s="357"/>
      <c r="K325" s="68" t="s">
        <v>949</v>
      </c>
    </row>
    <row r="326" spans="1:17" ht="12" hidden="1" customHeight="1" x14ac:dyDescent="0.2">
      <c r="A326" s="68"/>
      <c r="B326" s="68"/>
      <c r="C326" s="68"/>
      <c r="D326" s="68"/>
      <c r="E326" s="68"/>
      <c r="G326" s="357" t="s">
        <v>937</v>
      </c>
      <c r="H326" s="357"/>
      <c r="I326" s="357" t="s">
        <v>950</v>
      </c>
      <c r="J326" s="357"/>
      <c r="K326" s="68" t="s">
        <v>951</v>
      </c>
    </row>
    <row r="327" spans="1:17" ht="12" hidden="1" customHeight="1" x14ac:dyDescent="0.2">
      <c r="A327" s="68"/>
      <c r="B327" s="68"/>
      <c r="C327" s="68"/>
      <c r="D327" s="68"/>
      <c r="E327" s="68"/>
      <c r="G327" s="357" t="s">
        <v>937</v>
      </c>
      <c r="H327" s="357"/>
      <c r="I327" s="357" t="s">
        <v>952</v>
      </c>
      <c r="J327" s="357"/>
      <c r="K327" s="68" t="s">
        <v>953</v>
      </c>
    </row>
    <row r="328" spans="1:17" ht="12" hidden="1" customHeight="1" x14ac:dyDescent="0.2">
      <c r="A328" s="68"/>
      <c r="B328" s="68"/>
      <c r="C328" s="68"/>
      <c r="D328" s="68"/>
      <c r="E328" s="68"/>
      <c r="G328" s="357" t="s">
        <v>937</v>
      </c>
      <c r="H328" s="357"/>
      <c r="I328" s="357" t="s">
        <v>954</v>
      </c>
      <c r="J328" s="357"/>
      <c r="K328" s="68" t="s">
        <v>955</v>
      </c>
    </row>
    <row r="329" spans="1:17" ht="12" customHeight="1" x14ac:dyDescent="0.2">
      <c r="A329" s="68"/>
      <c r="B329" s="68"/>
      <c r="C329" s="68"/>
      <c r="D329" s="68"/>
      <c r="E329" s="68"/>
      <c r="G329" s="68"/>
      <c r="H329" s="68"/>
      <c r="I329" s="357"/>
      <c r="J329" s="357"/>
      <c r="K329" s="68"/>
    </row>
    <row r="330" spans="1:17" ht="12" customHeight="1" x14ac:dyDescent="0.2">
      <c r="A330" s="68"/>
      <c r="B330" s="352" t="s">
        <v>956</v>
      </c>
      <c r="C330" s="353" t="s">
        <v>957</v>
      </c>
      <c r="D330" s="68"/>
      <c r="E330" s="68"/>
      <c r="G330" s="352" t="s">
        <v>956</v>
      </c>
      <c r="H330" s="352"/>
      <c r="I330" s="352">
        <v>8</v>
      </c>
      <c r="J330" s="352"/>
      <c r="K330" s="356" t="s">
        <v>958</v>
      </c>
      <c r="O330" s="354">
        <f>O332+O347</f>
        <v>0</v>
      </c>
      <c r="P330" s="354">
        <f t="shared" ref="P330:Q330" si="79">P332+P347</f>
        <v>0</v>
      </c>
      <c r="Q330" s="354">
        <f t="shared" si="79"/>
        <v>0</v>
      </c>
    </row>
    <row r="331" spans="1:17" ht="12" customHeight="1" x14ac:dyDescent="0.2">
      <c r="A331" s="68"/>
      <c r="B331" s="68"/>
      <c r="C331" s="68"/>
      <c r="D331" s="68"/>
      <c r="E331" s="68"/>
      <c r="G331" s="68"/>
      <c r="H331" s="68"/>
      <c r="I331" s="357"/>
      <c r="J331" s="357"/>
      <c r="K331" s="68"/>
    </row>
    <row r="332" spans="1:17" ht="12" customHeight="1" x14ac:dyDescent="0.2">
      <c r="A332" s="68"/>
      <c r="B332" s="68"/>
      <c r="C332" s="357" t="s">
        <v>959</v>
      </c>
      <c r="D332" s="68" t="s">
        <v>960</v>
      </c>
      <c r="E332" s="68"/>
      <c r="G332" s="68"/>
      <c r="H332" s="68"/>
      <c r="I332" s="68"/>
      <c r="J332" s="68"/>
      <c r="K332" s="68"/>
      <c r="O332" s="355">
        <f>L333+L336+L344</f>
        <v>0</v>
      </c>
      <c r="P332" s="355">
        <f t="shared" ref="P332:Q332" si="80">M333+M336+M344</f>
        <v>0</v>
      </c>
      <c r="Q332" s="355">
        <f t="shared" si="80"/>
        <v>0</v>
      </c>
    </row>
    <row r="333" spans="1:17" ht="12" hidden="1" customHeight="1" x14ac:dyDescent="0.2">
      <c r="A333" s="68"/>
      <c r="B333" s="68"/>
      <c r="C333" s="68"/>
      <c r="D333" s="68"/>
      <c r="E333" s="68"/>
      <c r="G333" s="352" t="s">
        <v>959</v>
      </c>
      <c r="H333" s="352"/>
      <c r="I333" s="352" t="s">
        <v>961</v>
      </c>
      <c r="J333" s="352"/>
      <c r="K333" s="356" t="s">
        <v>962</v>
      </c>
      <c r="L333" s="291">
        <f>SUM(L334:L335)</f>
        <v>0</v>
      </c>
      <c r="M333" s="291">
        <f t="shared" ref="M333:N333" si="81">SUM(M334:M335)</f>
        <v>0</v>
      </c>
      <c r="N333" s="291">
        <f t="shared" si="81"/>
        <v>0</v>
      </c>
    </row>
    <row r="334" spans="1:17" ht="12" hidden="1" customHeight="1" x14ac:dyDescent="0.2">
      <c r="A334" s="68"/>
      <c r="B334" s="68"/>
      <c r="C334" s="68"/>
      <c r="D334" s="68"/>
      <c r="E334" s="68"/>
      <c r="G334" s="357" t="s">
        <v>959</v>
      </c>
      <c r="H334" s="357"/>
      <c r="I334" s="357" t="s">
        <v>963</v>
      </c>
      <c r="J334" s="357"/>
      <c r="K334" s="68" t="s">
        <v>964</v>
      </c>
    </row>
    <row r="335" spans="1:17" ht="12" hidden="1" customHeight="1" x14ac:dyDescent="0.2">
      <c r="A335" s="68"/>
      <c r="B335" s="68"/>
      <c r="C335" s="68"/>
      <c r="D335" s="68"/>
      <c r="E335" s="68"/>
      <c r="G335" s="357" t="s">
        <v>959</v>
      </c>
      <c r="H335" s="357"/>
      <c r="I335" s="357" t="s">
        <v>965</v>
      </c>
      <c r="J335" s="357"/>
      <c r="K335" s="68" t="s">
        <v>966</v>
      </c>
    </row>
    <row r="336" spans="1:17" ht="12" hidden="1" customHeight="1" x14ac:dyDescent="0.2">
      <c r="A336" s="68"/>
      <c r="B336" s="68"/>
      <c r="C336" s="68"/>
      <c r="D336" s="68"/>
      <c r="E336" s="68"/>
      <c r="G336" s="352" t="s">
        <v>959</v>
      </c>
      <c r="H336" s="352"/>
      <c r="I336" s="352" t="s">
        <v>967</v>
      </c>
      <c r="J336" s="352"/>
      <c r="K336" s="356" t="s">
        <v>968</v>
      </c>
      <c r="L336" s="291">
        <f>SUM(L337:L343)</f>
        <v>0</v>
      </c>
      <c r="M336" s="291">
        <f t="shared" ref="M336:N336" si="82">SUM(M337:M343)</f>
        <v>0</v>
      </c>
      <c r="N336" s="291">
        <f t="shared" si="82"/>
        <v>0</v>
      </c>
    </row>
    <row r="337" spans="1:17" ht="12" hidden="1" customHeight="1" x14ac:dyDescent="0.2">
      <c r="A337" s="68"/>
      <c r="B337" s="68"/>
      <c r="C337" s="68"/>
      <c r="D337" s="68"/>
      <c r="E337" s="68"/>
      <c r="G337" s="357" t="s">
        <v>959</v>
      </c>
      <c r="H337" s="357"/>
      <c r="I337" s="357" t="s">
        <v>969</v>
      </c>
      <c r="J337" s="357"/>
      <c r="K337" s="68" t="s">
        <v>970</v>
      </c>
    </row>
    <row r="338" spans="1:17" ht="12" hidden="1" customHeight="1" x14ac:dyDescent="0.2">
      <c r="A338" s="68"/>
      <c r="B338" s="68"/>
      <c r="C338" s="68"/>
      <c r="D338" s="68"/>
      <c r="E338" s="68"/>
      <c r="G338" s="357" t="s">
        <v>959</v>
      </c>
      <c r="H338" s="357"/>
      <c r="I338" s="357" t="s">
        <v>971</v>
      </c>
      <c r="J338" s="357"/>
      <c r="K338" s="68" t="s">
        <v>972</v>
      </c>
    </row>
    <row r="339" spans="1:17" ht="12" hidden="1" customHeight="1" x14ac:dyDescent="0.2">
      <c r="A339" s="68"/>
      <c r="B339" s="68"/>
      <c r="C339" s="68"/>
      <c r="D339" s="68"/>
      <c r="E339" s="68"/>
      <c r="G339" s="357" t="s">
        <v>959</v>
      </c>
      <c r="H339" s="357"/>
      <c r="I339" s="357" t="s">
        <v>973</v>
      </c>
      <c r="J339" s="357"/>
      <c r="K339" s="68" t="s">
        <v>974</v>
      </c>
    </row>
    <row r="340" spans="1:17" ht="12" hidden="1" customHeight="1" x14ac:dyDescent="0.2">
      <c r="A340" s="68"/>
      <c r="B340" s="68"/>
      <c r="C340" s="68"/>
      <c r="D340" s="68"/>
      <c r="E340" s="68"/>
      <c r="G340" s="357" t="s">
        <v>959</v>
      </c>
      <c r="H340" s="357"/>
      <c r="I340" s="357" t="s">
        <v>975</v>
      </c>
      <c r="J340" s="357"/>
      <c r="K340" s="68" t="s">
        <v>976</v>
      </c>
    </row>
    <row r="341" spans="1:17" ht="12" hidden="1" customHeight="1" x14ac:dyDescent="0.2">
      <c r="A341" s="68"/>
      <c r="B341" s="68"/>
      <c r="C341" s="68"/>
      <c r="D341" s="68"/>
      <c r="E341" s="68"/>
      <c r="G341" s="357" t="s">
        <v>959</v>
      </c>
      <c r="H341" s="357"/>
      <c r="I341" s="357" t="s">
        <v>977</v>
      </c>
      <c r="J341" s="357"/>
      <c r="K341" s="68" t="s">
        <v>978</v>
      </c>
    </row>
    <row r="342" spans="1:17" ht="12" hidden="1" customHeight="1" x14ac:dyDescent="0.2">
      <c r="A342" s="68"/>
      <c r="B342" s="68"/>
      <c r="C342" s="68"/>
      <c r="D342" s="68"/>
      <c r="E342" s="68"/>
      <c r="G342" s="357" t="s">
        <v>959</v>
      </c>
      <c r="H342" s="357"/>
      <c r="I342" s="357" t="s">
        <v>979</v>
      </c>
      <c r="J342" s="357"/>
      <c r="K342" s="68" t="s">
        <v>980</v>
      </c>
    </row>
    <row r="343" spans="1:17" ht="12" hidden="1" customHeight="1" x14ac:dyDescent="0.2">
      <c r="A343" s="68"/>
      <c r="B343" s="68"/>
      <c r="C343" s="68"/>
      <c r="D343" s="68"/>
      <c r="E343" s="68"/>
      <c r="G343" s="357" t="s">
        <v>959</v>
      </c>
      <c r="H343" s="357"/>
      <c r="I343" s="357" t="s">
        <v>981</v>
      </c>
      <c r="J343" s="357"/>
      <c r="K343" s="68" t="s">
        <v>982</v>
      </c>
    </row>
    <row r="344" spans="1:17" ht="12" hidden="1" customHeight="1" x14ac:dyDescent="0.2">
      <c r="A344" s="68"/>
      <c r="B344" s="68"/>
      <c r="C344" s="68"/>
      <c r="D344" s="68"/>
      <c r="E344" s="68"/>
      <c r="F344" s="370"/>
      <c r="G344" s="371" t="s">
        <v>959</v>
      </c>
      <c r="H344" s="371"/>
      <c r="I344" s="371" t="s">
        <v>983</v>
      </c>
      <c r="J344" s="371"/>
      <c r="K344" s="372" t="s">
        <v>984</v>
      </c>
      <c r="L344" s="291">
        <f>SUM(L345)</f>
        <v>0</v>
      </c>
      <c r="M344" s="291">
        <f t="shared" ref="M344:N344" si="83">SUM(M345)</f>
        <v>0</v>
      </c>
      <c r="N344" s="291">
        <f t="shared" si="83"/>
        <v>0</v>
      </c>
    </row>
    <row r="345" spans="1:17" ht="12" hidden="1" customHeight="1" x14ac:dyDescent="0.2">
      <c r="A345" s="68"/>
      <c r="B345" s="68"/>
      <c r="C345" s="68"/>
      <c r="D345" s="68"/>
      <c r="E345" s="68"/>
      <c r="G345" s="373" t="s">
        <v>959</v>
      </c>
      <c r="H345" s="373"/>
      <c r="I345" s="373" t="s">
        <v>985</v>
      </c>
      <c r="J345" s="373"/>
      <c r="K345" s="360" t="s">
        <v>986</v>
      </c>
    </row>
    <row r="346" spans="1:17" ht="12" hidden="1" customHeight="1" x14ac:dyDescent="0.2">
      <c r="A346" s="68"/>
      <c r="B346" s="68"/>
      <c r="C346" s="68"/>
      <c r="D346" s="68"/>
      <c r="E346" s="68"/>
      <c r="G346" s="357"/>
      <c r="H346" s="357"/>
      <c r="I346" s="357"/>
      <c r="J346" s="357"/>
      <c r="K346" s="68"/>
    </row>
    <row r="347" spans="1:17" ht="12" customHeight="1" x14ac:dyDescent="0.2">
      <c r="A347" s="68"/>
      <c r="B347" s="68"/>
      <c r="C347" s="357" t="s">
        <v>987</v>
      </c>
      <c r="D347" s="68" t="s">
        <v>988</v>
      </c>
      <c r="E347" s="68"/>
      <c r="G347" s="68"/>
      <c r="H347" s="68"/>
      <c r="I347" s="357"/>
      <c r="J347" s="357"/>
      <c r="K347" s="68"/>
      <c r="O347" s="355">
        <f>L348+L351</f>
        <v>0</v>
      </c>
      <c r="P347" s="355">
        <f t="shared" ref="P347:Q347" si="84">M348+M351</f>
        <v>0</v>
      </c>
      <c r="Q347" s="355">
        <f t="shared" si="84"/>
        <v>0</v>
      </c>
    </row>
    <row r="348" spans="1:17" ht="12" hidden="1" customHeight="1" x14ac:dyDescent="0.2">
      <c r="A348" s="68"/>
      <c r="B348" s="68"/>
      <c r="C348" s="68"/>
      <c r="D348" s="68"/>
      <c r="E348" s="68"/>
      <c r="G348" s="352" t="s">
        <v>987</v>
      </c>
      <c r="H348" s="352"/>
      <c r="I348" s="352" t="s">
        <v>961</v>
      </c>
      <c r="J348" s="352"/>
      <c r="K348" s="356" t="s">
        <v>962</v>
      </c>
      <c r="L348" s="291">
        <f>SUM(L349:L350)</f>
        <v>0</v>
      </c>
      <c r="M348" s="291">
        <f t="shared" ref="M348:N348" si="85">SUM(M349:M350)</f>
        <v>0</v>
      </c>
      <c r="N348" s="291">
        <f t="shared" si="85"/>
        <v>0</v>
      </c>
    </row>
    <row r="349" spans="1:17" ht="12" hidden="1" customHeight="1" x14ac:dyDescent="0.2">
      <c r="A349" s="68"/>
      <c r="B349" s="68"/>
      <c r="C349" s="68"/>
      <c r="D349" s="68"/>
      <c r="E349" s="68"/>
      <c r="F349" s="68"/>
      <c r="G349" s="357" t="s">
        <v>987</v>
      </c>
      <c r="H349" s="357"/>
      <c r="I349" s="357" t="s">
        <v>989</v>
      </c>
      <c r="J349" s="357"/>
      <c r="K349" s="68" t="s">
        <v>990</v>
      </c>
    </row>
    <row r="350" spans="1:17" ht="12" hidden="1" customHeight="1" x14ac:dyDescent="0.2">
      <c r="A350" s="68"/>
      <c r="B350" s="68"/>
      <c r="C350" s="68"/>
      <c r="D350" s="68"/>
      <c r="E350" s="68"/>
      <c r="F350" s="68"/>
      <c r="G350" s="357" t="s">
        <v>987</v>
      </c>
      <c r="H350" s="357"/>
      <c r="I350" s="357" t="s">
        <v>991</v>
      </c>
      <c r="J350" s="357"/>
      <c r="K350" s="68" t="s">
        <v>992</v>
      </c>
    </row>
    <row r="351" spans="1:17" ht="12" hidden="1" customHeight="1" x14ac:dyDescent="0.2">
      <c r="A351" s="68"/>
      <c r="B351" s="68"/>
      <c r="C351" s="68"/>
      <c r="D351" s="68"/>
      <c r="E351" s="68"/>
      <c r="F351" s="68"/>
      <c r="G351" s="352" t="s">
        <v>987</v>
      </c>
      <c r="H351" s="352"/>
      <c r="I351" s="352" t="s">
        <v>967</v>
      </c>
      <c r="J351" s="352"/>
      <c r="K351" s="356" t="s">
        <v>968</v>
      </c>
      <c r="L351" s="291">
        <f>SUM(L352)</f>
        <v>0</v>
      </c>
      <c r="M351" s="291">
        <f t="shared" ref="M351:N351" si="86">SUM(M352)</f>
        <v>0</v>
      </c>
      <c r="N351" s="291">
        <f t="shared" si="86"/>
        <v>0</v>
      </c>
    </row>
    <row r="352" spans="1:17" ht="12" hidden="1" customHeight="1" x14ac:dyDescent="0.2">
      <c r="A352" s="68"/>
      <c r="B352" s="68"/>
      <c r="C352" s="68"/>
      <c r="D352" s="68"/>
      <c r="E352" s="68"/>
      <c r="F352" s="68"/>
      <c r="G352" s="357" t="s">
        <v>987</v>
      </c>
      <c r="H352" s="357"/>
      <c r="I352" s="357" t="s">
        <v>993</v>
      </c>
      <c r="J352" s="357"/>
      <c r="K352" s="68" t="s">
        <v>994</v>
      </c>
    </row>
    <row r="353" spans="1:20" ht="12" customHeight="1" x14ac:dyDescent="0.2">
      <c r="A353" s="68"/>
      <c r="B353" s="68"/>
      <c r="C353" s="68"/>
      <c r="D353" s="68"/>
      <c r="E353" s="68"/>
      <c r="F353" s="68"/>
      <c r="G353" s="68"/>
      <c r="H353" s="68"/>
      <c r="I353" s="357"/>
      <c r="J353" s="357"/>
      <c r="K353" s="68"/>
    </row>
    <row r="354" spans="1:20" ht="12" customHeight="1" x14ac:dyDescent="0.2">
      <c r="A354" s="68"/>
      <c r="B354" s="352" t="s">
        <v>995</v>
      </c>
      <c r="C354" s="353" t="s">
        <v>996</v>
      </c>
      <c r="D354" s="353"/>
      <c r="E354" s="353"/>
      <c r="F354" s="68"/>
      <c r="G354" s="352" t="s">
        <v>995</v>
      </c>
      <c r="H354" s="352"/>
      <c r="I354" s="352" t="s">
        <v>997</v>
      </c>
      <c r="J354" s="352"/>
      <c r="K354" s="356" t="s">
        <v>996</v>
      </c>
      <c r="O354" s="354">
        <f>L355</f>
        <v>0</v>
      </c>
      <c r="P354" s="354">
        <f t="shared" ref="P354:Q354" si="87">M355</f>
        <v>0</v>
      </c>
      <c r="Q354" s="354">
        <f t="shared" si="87"/>
        <v>0</v>
      </c>
    </row>
    <row r="355" spans="1:20" ht="12" hidden="1" customHeight="1" x14ac:dyDescent="0.2">
      <c r="A355" s="68"/>
      <c r="B355" s="68"/>
      <c r="C355" s="68"/>
      <c r="D355" s="68"/>
      <c r="E355" s="68"/>
      <c r="F355" s="68"/>
      <c r="G355" s="357" t="s">
        <v>995</v>
      </c>
      <c r="H355" s="357"/>
      <c r="I355" s="357" t="s">
        <v>998</v>
      </c>
      <c r="J355" s="357"/>
      <c r="K355" s="68" t="s">
        <v>999</v>
      </c>
      <c r="L355" s="291">
        <f>SUM(L356:L357)</f>
        <v>0</v>
      </c>
      <c r="M355" s="291">
        <f t="shared" ref="M355:N355" si="88">SUM(M356:M357)</f>
        <v>0</v>
      </c>
      <c r="N355" s="291">
        <f t="shared" si="88"/>
        <v>0</v>
      </c>
    </row>
    <row r="356" spans="1:20" ht="12" hidden="1" customHeight="1" x14ac:dyDescent="0.2">
      <c r="A356" s="68"/>
      <c r="B356" s="68"/>
      <c r="C356" s="68"/>
      <c r="D356" s="68"/>
      <c r="E356" s="68" t="s">
        <v>31</v>
      </c>
      <c r="F356" s="68"/>
      <c r="G356" s="357" t="s">
        <v>995</v>
      </c>
      <c r="H356" s="357"/>
      <c r="I356" s="357" t="s">
        <v>1000</v>
      </c>
      <c r="J356" s="357"/>
      <c r="K356" s="68" t="s">
        <v>1001</v>
      </c>
    </row>
    <row r="357" spans="1:20" ht="12" hidden="1" customHeight="1" x14ac:dyDescent="0.2">
      <c r="A357" s="68"/>
      <c r="B357" s="68"/>
      <c r="C357" s="68"/>
      <c r="D357" s="68"/>
      <c r="E357" s="68"/>
      <c r="F357" s="68"/>
      <c r="G357" s="68"/>
      <c r="H357" s="68"/>
      <c r="I357" s="357"/>
      <c r="J357" s="357"/>
      <c r="K357" s="68"/>
    </row>
    <row r="358" spans="1:20" ht="12" customHeight="1" x14ac:dyDescent="0.2">
      <c r="D358" s="353"/>
      <c r="E358" s="353"/>
      <c r="F358" s="353"/>
      <c r="G358" s="357" t="s">
        <v>31</v>
      </c>
      <c r="H358" s="357"/>
      <c r="I358" s="352">
        <v>9</v>
      </c>
      <c r="J358" s="352"/>
      <c r="K358" s="356" t="s">
        <v>106</v>
      </c>
    </row>
    <row r="359" spans="1:20" ht="12" customHeight="1" x14ac:dyDescent="0.2">
      <c r="A359" s="353">
        <v>4</v>
      </c>
      <c r="B359" s="353" t="s">
        <v>1002</v>
      </c>
      <c r="C359" s="68"/>
      <c r="D359" s="68"/>
      <c r="E359" s="68"/>
      <c r="F359" s="68"/>
      <c r="G359" s="357" t="s">
        <v>31</v>
      </c>
      <c r="H359" s="357"/>
      <c r="I359" s="352" t="s">
        <v>471</v>
      </c>
      <c r="J359" s="352"/>
      <c r="K359" s="356" t="s">
        <v>1003</v>
      </c>
      <c r="L359" s="291">
        <f>SUM(L360:L361)</f>
        <v>0</v>
      </c>
      <c r="M359" s="291">
        <f t="shared" ref="M359:N359" si="89">SUM(M360:M361)</f>
        <v>0</v>
      </c>
      <c r="N359" s="291">
        <f t="shared" si="89"/>
        <v>0</v>
      </c>
      <c r="O359" s="354">
        <f>L359</f>
        <v>0</v>
      </c>
      <c r="P359" s="354">
        <f t="shared" ref="P359:Q359" si="90">M359</f>
        <v>0</v>
      </c>
      <c r="Q359" s="354">
        <f t="shared" si="90"/>
        <v>0</v>
      </c>
    </row>
    <row r="360" spans="1:20" ht="12" customHeight="1" x14ac:dyDescent="0.2">
      <c r="A360" s="68"/>
      <c r="B360" s="68"/>
      <c r="C360" s="68"/>
      <c r="D360" s="68"/>
      <c r="E360" s="68"/>
      <c r="F360" s="68"/>
      <c r="G360" s="357">
        <v>4</v>
      </c>
      <c r="H360" s="357"/>
      <c r="I360" s="357" t="s">
        <v>1004</v>
      </c>
      <c r="J360" s="357"/>
      <c r="K360" s="68" t="s">
        <v>1005</v>
      </c>
    </row>
    <row r="361" spans="1:20" ht="12" customHeight="1" x14ac:dyDescent="0.2">
      <c r="A361" s="68"/>
      <c r="B361" s="68"/>
      <c r="C361" s="68"/>
      <c r="D361" s="68"/>
      <c r="E361" s="68"/>
      <c r="F361" s="68"/>
      <c r="G361" s="357">
        <v>4</v>
      </c>
      <c r="H361" s="357"/>
      <c r="I361" s="357" t="s">
        <v>473</v>
      </c>
      <c r="J361" s="357"/>
      <c r="K361" s="68" t="s">
        <v>474</v>
      </c>
      <c r="L361" s="291">
        <f>'RESUM. GASTO SOLICIIT. SUBPART '!H170</f>
        <v>0</v>
      </c>
      <c r="M361" s="291">
        <f>'RESUM. GASTO SOLICIIT. SUBPART '!AA170</f>
        <v>0</v>
      </c>
      <c r="N361" s="291">
        <f>'RESUM. GASTO SOLICIIT. SUBPART '!AB170</f>
        <v>0</v>
      </c>
    </row>
    <row r="362" spans="1:20" ht="12" customHeight="1" x14ac:dyDescent="0.2">
      <c r="S362" s="67"/>
    </row>
    <row r="363" spans="1:20" ht="12" customHeight="1" thickBot="1" x14ac:dyDescent="0.25">
      <c r="A363" s="374" t="s">
        <v>77</v>
      </c>
      <c r="B363" s="374"/>
      <c r="C363" s="374"/>
      <c r="D363" s="374"/>
      <c r="E363" s="374"/>
      <c r="F363" s="374"/>
      <c r="G363" s="375"/>
      <c r="H363" s="375"/>
      <c r="I363" s="376"/>
      <c r="J363" s="376"/>
      <c r="K363" s="375"/>
      <c r="L363" s="363"/>
      <c r="M363" s="363"/>
      <c r="N363" s="363"/>
      <c r="O363" s="377">
        <f>O7+O240+O308+O359</f>
        <v>271936.53000000003</v>
      </c>
      <c r="P363" s="377">
        <f t="shared" ref="P363:Q363" si="91">P7+P240+P308+P359</f>
        <v>834764.228</v>
      </c>
      <c r="Q363" s="377">
        <f t="shared" si="91"/>
        <v>1106700.7580000001</v>
      </c>
      <c r="S363" s="67"/>
      <c r="T363" s="51"/>
    </row>
    <row r="364" spans="1:20" ht="12" hidden="1" customHeight="1" x14ac:dyDescent="0.2"/>
    <row r="365" spans="1:20" ht="12" customHeight="1" x14ac:dyDescent="0.2">
      <c r="T365" s="53"/>
    </row>
    <row r="366" spans="1:20" ht="12" customHeight="1" x14ac:dyDescent="0.2">
      <c r="T366" s="53"/>
    </row>
    <row r="369" spans="1:15" ht="12" customHeight="1" x14ac:dyDescent="0.2">
      <c r="A369" s="54" t="s">
        <v>78</v>
      </c>
      <c r="O369" s="31" t="s">
        <v>82</v>
      </c>
    </row>
    <row r="370" spans="1:15" ht="12" customHeight="1" x14ac:dyDescent="0.2">
      <c r="A370" s="54" t="s">
        <v>79</v>
      </c>
      <c r="O370" s="31" t="s">
        <v>83</v>
      </c>
    </row>
    <row r="371" spans="1:15" ht="12" customHeight="1" x14ac:dyDescent="0.2">
      <c r="A371" s="31" t="s">
        <v>1006</v>
      </c>
      <c r="O371" s="31" t="s">
        <v>1007</v>
      </c>
    </row>
    <row r="372" spans="1:15" ht="12" customHeight="1" x14ac:dyDescent="0.2">
      <c r="O372" s="32"/>
    </row>
    <row r="373" spans="1:15" ht="12" customHeight="1" x14ac:dyDescent="0.2">
      <c r="O373" s="32"/>
    </row>
    <row r="374" spans="1:15" ht="12" customHeight="1" x14ac:dyDescent="0.2">
      <c r="O374" s="32"/>
    </row>
    <row r="376" spans="1:15" ht="12" customHeight="1" x14ac:dyDescent="0.2">
      <c r="A376" s="31" t="s">
        <v>80</v>
      </c>
      <c r="O376" s="31" t="s">
        <v>82</v>
      </c>
    </row>
    <row r="377" spans="1:15" ht="12" customHeight="1" x14ac:dyDescent="0.2">
      <c r="A377" s="31" t="s">
        <v>81</v>
      </c>
      <c r="O377" s="31" t="s">
        <v>84</v>
      </c>
    </row>
    <row r="378" spans="1:15" ht="12" customHeight="1" x14ac:dyDescent="0.2">
      <c r="A378" s="31" t="s">
        <v>1008</v>
      </c>
      <c r="O378" s="68" t="s">
        <v>1009</v>
      </c>
    </row>
  </sheetData>
  <mergeCells count="6">
    <mergeCell ref="A1:Q1"/>
    <mergeCell ref="A2:Q2"/>
    <mergeCell ref="A3:K3"/>
    <mergeCell ref="A4:Q4"/>
    <mergeCell ref="A5:F5"/>
    <mergeCell ref="A363:F363"/>
  </mergeCells>
  <printOptions horizontalCentered="1" verticalCentered="1"/>
  <pageMargins left="0.19685039370078741" right="0.19685039370078741" top="0.19685039370078741" bottom="0.19685039370078741" header="0.19685039370078741" footer="0.19685039370078741"/>
  <pageSetup paperSize="9" scale="82" orientation="portrait"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2"/>
  <sheetViews>
    <sheetView workbookViewId="0">
      <selection activeCell="D36" sqref="D36"/>
    </sheetView>
  </sheetViews>
  <sheetFormatPr baseColWidth="10" defaultRowHeight="12.75" x14ac:dyDescent="0.2"/>
  <cols>
    <col min="1" max="1" width="31.7109375" customWidth="1"/>
    <col min="2" max="2" width="22.85546875" customWidth="1"/>
    <col min="3" max="3" width="19.7109375" customWidth="1"/>
  </cols>
  <sheetData>
    <row r="2" spans="1:3" ht="24.75" customHeight="1" x14ac:dyDescent="0.2">
      <c r="A2" s="202" t="s">
        <v>0</v>
      </c>
      <c r="B2" s="202"/>
      <c r="C2" s="297"/>
    </row>
    <row r="3" spans="1:3" x14ac:dyDescent="0.2">
      <c r="A3" s="1" t="s">
        <v>1</v>
      </c>
      <c r="B3" s="1"/>
      <c r="C3" s="340"/>
    </row>
    <row r="4" spans="1:3" x14ac:dyDescent="0.2">
      <c r="A4" s="1" t="s">
        <v>1010</v>
      </c>
      <c r="B4" s="1"/>
      <c r="C4" s="340"/>
    </row>
    <row r="5" spans="1:3" x14ac:dyDescent="0.2">
      <c r="A5" s="1" t="s">
        <v>1011</v>
      </c>
      <c r="B5" s="1"/>
      <c r="C5" s="70"/>
    </row>
    <row r="6" spans="1:3" x14ac:dyDescent="0.2">
      <c r="A6" s="204" t="s">
        <v>194</v>
      </c>
      <c r="B6" s="204"/>
    </row>
    <row r="7" spans="1:3" ht="13.5" thickBot="1" x14ac:dyDescent="0.25"/>
    <row r="8" spans="1:3" x14ac:dyDescent="0.2">
      <c r="A8" s="4" t="s">
        <v>1012</v>
      </c>
      <c r="B8" s="6" t="s">
        <v>1013</v>
      </c>
    </row>
    <row r="9" spans="1:3" x14ac:dyDescent="0.2">
      <c r="A9" s="341" t="s">
        <v>100</v>
      </c>
      <c r="B9" s="342">
        <f>'RESUM. GASTO SOLICIIT. SUBPART '!AB11</f>
        <v>187281.46799999999</v>
      </c>
    </row>
    <row r="10" spans="1:3" x14ac:dyDescent="0.2">
      <c r="A10" s="341" t="s">
        <v>101</v>
      </c>
      <c r="B10" s="342">
        <f>'RESUM. GASTO SOLICIIT. SUBPART '!AB35</f>
        <v>617677</v>
      </c>
    </row>
    <row r="11" spans="1:3" x14ac:dyDescent="0.2">
      <c r="A11" s="341" t="s">
        <v>1014</v>
      </c>
      <c r="B11" s="342">
        <f>'RESUM. GASTO SOLICIIT. SUBPART '!AB92</f>
        <v>232491.53</v>
      </c>
    </row>
    <row r="12" spans="1:3" x14ac:dyDescent="0.2">
      <c r="A12" s="343" t="s">
        <v>103</v>
      </c>
      <c r="B12" s="344">
        <f>'RESUM. GASTO SOLICIIT. SUBPART '!AB127</f>
        <v>0</v>
      </c>
    </row>
    <row r="13" spans="1:3" x14ac:dyDescent="0.2">
      <c r="A13" s="341" t="s">
        <v>104</v>
      </c>
      <c r="B13" s="344">
        <f>'RESUM. GASTO SOLICIIT. SUBPART '!AB130</f>
        <v>42000.76</v>
      </c>
    </row>
    <row r="14" spans="1:3" x14ac:dyDescent="0.2">
      <c r="A14" s="343" t="s">
        <v>51</v>
      </c>
      <c r="B14" s="344">
        <f>'RESUM. GASTO SOLICIIT. SUBPART '!AB148</f>
        <v>27250</v>
      </c>
    </row>
    <row r="15" spans="1:3" x14ac:dyDescent="0.2">
      <c r="A15" s="343" t="s">
        <v>105</v>
      </c>
      <c r="B15" s="344">
        <f>'RESUM. GASTO SOLICIIT. SUBPART '!AB165</f>
        <v>0</v>
      </c>
    </row>
    <row r="16" spans="1:3" x14ac:dyDescent="0.2">
      <c r="A16" s="343" t="s">
        <v>106</v>
      </c>
      <c r="B16" s="344">
        <f>'RESUM. GASTO SOLICIIT. SUBPART '!AB168</f>
        <v>0</v>
      </c>
    </row>
    <row r="17" spans="1:2" ht="13.5" thickBot="1" x14ac:dyDescent="0.25">
      <c r="A17" s="345"/>
      <c r="B17" s="346"/>
    </row>
    <row r="18" spans="1:2" ht="13.5" thickBot="1" x14ac:dyDescent="0.25">
      <c r="A18" s="347" t="s">
        <v>77</v>
      </c>
      <c r="B18" s="348">
        <f>B9+B10+B11+B12+B13+B14+B15+B16</f>
        <v>1106700.7579999999</v>
      </c>
    </row>
    <row r="26" spans="1:2" x14ac:dyDescent="0.2">
      <c r="A26" s="54" t="s">
        <v>78</v>
      </c>
    </row>
    <row r="27" spans="1:2" x14ac:dyDescent="0.2">
      <c r="A27" s="54" t="s">
        <v>79</v>
      </c>
    </row>
    <row r="28" spans="1:2" x14ac:dyDescent="0.2">
      <c r="A28" s="2"/>
    </row>
    <row r="29" spans="1:2" x14ac:dyDescent="0.2">
      <c r="A29" s="2"/>
    </row>
    <row r="30" spans="1:2" x14ac:dyDescent="0.2">
      <c r="A30" s="2"/>
    </row>
    <row r="31" spans="1:2" x14ac:dyDescent="0.2">
      <c r="A31" s="2" t="s">
        <v>80</v>
      </c>
    </row>
    <row r="32" spans="1:2" x14ac:dyDescent="0.2">
      <c r="A32" s="31" t="s">
        <v>81</v>
      </c>
    </row>
    <row r="33" spans="1:1" x14ac:dyDescent="0.2">
      <c r="A33" s="2"/>
    </row>
    <row r="34" spans="1:1" x14ac:dyDescent="0.2">
      <c r="A34" s="2"/>
    </row>
    <row r="35" spans="1:1" x14ac:dyDescent="0.2">
      <c r="A35" s="2"/>
    </row>
    <row r="36" spans="1:1" x14ac:dyDescent="0.2">
      <c r="A36" s="2" t="s">
        <v>82</v>
      </c>
    </row>
    <row r="37" spans="1:1" x14ac:dyDescent="0.2">
      <c r="A37" s="2" t="s">
        <v>83</v>
      </c>
    </row>
    <row r="41" spans="1:1" x14ac:dyDescent="0.2">
      <c r="A41" s="2" t="s">
        <v>82</v>
      </c>
    </row>
    <row r="42" spans="1:1" x14ac:dyDescent="0.2">
      <c r="A42" s="2" t="s">
        <v>84</v>
      </c>
    </row>
  </sheetData>
  <mergeCells count="5">
    <mergeCell ref="A2:B2"/>
    <mergeCell ref="A3:B3"/>
    <mergeCell ref="A4:B4"/>
    <mergeCell ref="A5:B5"/>
    <mergeCell ref="A6:B6"/>
  </mergeCells>
  <printOptions horizontalCentered="1"/>
  <pageMargins left="0.78740157480314965" right="0.78740157480314965" top="0.98425196850393704" bottom="0.98425196850393704"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INGRESOS</vt:lpstr>
      <vt:lpstr>JUSTIFICACION DE INGRESOS</vt:lpstr>
      <vt:lpstr>Est. Aplic. Fondos (Programa)</vt:lpstr>
      <vt:lpstr>Superavit Libre y Específico</vt:lpstr>
      <vt:lpstr>RESUM. GASTO SOLICIIT. SUBPART </vt:lpstr>
      <vt:lpstr>JUSTIFICACION DE GASTO</vt:lpstr>
      <vt:lpstr>CLASIFICACION ECONÓMICA</vt:lpstr>
      <vt:lpstr>RESUMEN DE GASTO</vt:lpstr>
      <vt:lpstr>'CLASIFICACION ECONÓMICA'!AREA</vt:lpstr>
      <vt:lpstr>'CLASIFICACION ECONÓMICA'!Títulos_a_imprimir</vt:lpstr>
      <vt:lpstr>'JUSTIFICACION DE GASTO'!Títulos_a_imprimir</vt:lpstr>
      <vt:lpstr>'JUSTIFICACION DE INGRESOS'!Títulos_a_imprimir</vt:lpstr>
      <vt:lpstr>'RESUM. GASTO SOLICIIT. SUBPART '!Títulos_a_imprimir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dc:creator>
  <cp:lastModifiedBy>Evelyn</cp:lastModifiedBy>
  <dcterms:created xsi:type="dcterms:W3CDTF">2020-01-06T15:36:41Z</dcterms:created>
  <dcterms:modified xsi:type="dcterms:W3CDTF">2020-01-06T15:51:02Z</dcterms:modified>
</cp:coreProperties>
</file>