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2021\PRESUPUESTO 2021\PRESUPUESTO 2021\INFORME DE EJECUCIÓN\"/>
    </mc:Choice>
  </mc:AlternateContent>
  <xr:revisionPtr revIDLastSave="0" documentId="13_ncr:1_{D8C5DE6D-975A-4296-81F9-1E89AD6C9A9F}" xr6:coauthVersionLast="36" xr6:coauthVersionMax="36" xr10:uidLastSave="{00000000-0000-0000-0000-000000000000}"/>
  <bookViews>
    <workbookView xWindow="0" yWindow="0" windowWidth="19200" windowHeight="6930" xr2:uid="{96847D82-56D3-4891-8551-499C1236D1EB}"/>
  </bookViews>
  <sheets>
    <sheet name="EGRESOS " sheetId="1" r:id="rId1"/>
    <sheet name="Resumen" sheetId="2" r:id="rId2"/>
  </sheets>
  <externalReferences>
    <externalReference r:id="rId3"/>
  </externalReferences>
  <definedNames>
    <definedName name="EJE">[1]Listas!$C$2:$C$13</definedName>
    <definedName name="OD">[1]Listas!$E$2:$E$72</definedName>
    <definedName name="PER">[1]Listas!$B$2:$B$13</definedName>
    <definedName name="_xlnm.Print_Titles" localSheetId="0">'EGRESOS '!$7:$8</definedName>
    <definedName name="_xlnm.Print_Titles" localSheetId="1">Resumen!$7:$8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8" i="2" l="1"/>
  <c r="D168" i="2"/>
  <c r="Q168" i="2" s="1"/>
  <c r="U167" i="2"/>
  <c r="T167" i="2"/>
  <c r="S167" i="2"/>
  <c r="R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U166" i="2"/>
  <c r="D166" i="2"/>
  <c r="Q166" i="2" s="1"/>
  <c r="U165" i="2"/>
  <c r="U164" i="2" s="1"/>
  <c r="T165" i="2"/>
  <c r="S165" i="2"/>
  <c r="R165" i="2"/>
  <c r="P165" i="2"/>
  <c r="O165" i="2"/>
  <c r="O164" i="2" s="1"/>
  <c r="N165" i="2"/>
  <c r="N164" i="2" s="1"/>
  <c r="M165" i="2"/>
  <c r="M164" i="2" s="1"/>
  <c r="L165" i="2"/>
  <c r="K165" i="2"/>
  <c r="J165" i="2"/>
  <c r="I165" i="2"/>
  <c r="H165" i="2"/>
  <c r="G165" i="2"/>
  <c r="G164" i="2" s="1"/>
  <c r="F165" i="2"/>
  <c r="F164" i="2" s="1"/>
  <c r="E165" i="2"/>
  <c r="E164" i="2" s="1"/>
  <c r="D165" i="2"/>
  <c r="C165" i="2"/>
  <c r="T164" i="2"/>
  <c r="S164" i="2"/>
  <c r="R164" i="2"/>
  <c r="P164" i="2"/>
  <c r="L164" i="2"/>
  <c r="K164" i="2"/>
  <c r="J164" i="2"/>
  <c r="I164" i="2"/>
  <c r="H164" i="2"/>
  <c r="D164" i="2"/>
  <c r="C164" i="2"/>
  <c r="U163" i="2"/>
  <c r="D163" i="2"/>
  <c r="Q163" i="2" s="1"/>
  <c r="U162" i="2"/>
  <c r="T162" i="2"/>
  <c r="S162" i="2"/>
  <c r="R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U161" i="2"/>
  <c r="D161" i="2"/>
  <c r="Q161" i="2" s="1"/>
  <c r="V161" i="2" s="1"/>
  <c r="U160" i="2"/>
  <c r="W160" i="2" s="1"/>
  <c r="D160" i="2"/>
  <c r="Q160" i="2" s="1"/>
  <c r="U159" i="2"/>
  <c r="T159" i="2"/>
  <c r="S159" i="2"/>
  <c r="R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C159" i="2"/>
  <c r="U158" i="2"/>
  <c r="D158" i="2"/>
  <c r="Q158" i="2" s="1"/>
  <c r="U157" i="2"/>
  <c r="U156" i="2" s="1"/>
  <c r="Q157" i="2"/>
  <c r="V157" i="2" s="1"/>
  <c r="V156" i="2" s="1"/>
  <c r="D157" i="2"/>
  <c r="T156" i="2"/>
  <c r="S156" i="2"/>
  <c r="R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U155" i="2"/>
  <c r="D155" i="2"/>
  <c r="Q155" i="2" s="1"/>
  <c r="U154" i="2"/>
  <c r="D154" i="2"/>
  <c r="D153" i="2" s="1"/>
  <c r="T153" i="2"/>
  <c r="S153" i="2"/>
  <c r="R153" i="2"/>
  <c r="P153" i="2"/>
  <c r="O153" i="2"/>
  <c r="N153" i="2"/>
  <c r="M153" i="2"/>
  <c r="L153" i="2"/>
  <c r="L146" i="2" s="1"/>
  <c r="K153" i="2"/>
  <c r="J153" i="2"/>
  <c r="I153" i="2"/>
  <c r="H153" i="2"/>
  <c r="G153" i="2"/>
  <c r="F153" i="2"/>
  <c r="E153" i="2"/>
  <c r="C153" i="2"/>
  <c r="U152" i="2"/>
  <c r="D152" i="2"/>
  <c r="Q152" i="2" s="1"/>
  <c r="U151" i="2"/>
  <c r="T151" i="2"/>
  <c r="S151" i="2"/>
  <c r="R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U150" i="2"/>
  <c r="D150" i="2"/>
  <c r="Q150" i="2" s="1"/>
  <c r="U149" i="2"/>
  <c r="Q149" i="2"/>
  <c r="V149" i="2" s="1"/>
  <c r="D149" i="2"/>
  <c r="U148" i="2"/>
  <c r="D148" i="2"/>
  <c r="D147" i="2" s="1"/>
  <c r="T147" i="2"/>
  <c r="S147" i="2"/>
  <c r="R147" i="2"/>
  <c r="P147" i="2"/>
  <c r="P146" i="2" s="1"/>
  <c r="O147" i="2"/>
  <c r="N147" i="2"/>
  <c r="M147" i="2"/>
  <c r="L147" i="2"/>
  <c r="K147" i="2"/>
  <c r="J147" i="2"/>
  <c r="I147" i="2"/>
  <c r="I146" i="2" s="1"/>
  <c r="H147" i="2"/>
  <c r="H146" i="2" s="1"/>
  <c r="G147" i="2"/>
  <c r="F147" i="2"/>
  <c r="E147" i="2"/>
  <c r="C147" i="2"/>
  <c r="T146" i="2"/>
  <c r="N146" i="2"/>
  <c r="F146" i="2"/>
  <c r="U145" i="2"/>
  <c r="D145" i="2"/>
  <c r="Q145" i="2" s="1"/>
  <c r="U144" i="2"/>
  <c r="W144" i="2" s="1"/>
  <c r="D144" i="2"/>
  <c r="Q144" i="2" s="1"/>
  <c r="T143" i="2"/>
  <c r="S143" i="2"/>
  <c r="R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C143" i="2"/>
  <c r="U142" i="2"/>
  <c r="D142" i="2"/>
  <c r="Q142" i="2" s="1"/>
  <c r="U141" i="2"/>
  <c r="Q141" i="2"/>
  <c r="V141" i="2" s="1"/>
  <c r="D141" i="2"/>
  <c r="U140" i="2"/>
  <c r="W140" i="2" s="1"/>
  <c r="Q140" i="2"/>
  <c r="V140" i="2" s="1"/>
  <c r="D140" i="2"/>
  <c r="U139" i="2"/>
  <c r="D139" i="2"/>
  <c r="Q139" i="2" s="1"/>
  <c r="T138" i="2"/>
  <c r="S138" i="2"/>
  <c r="R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U137" i="2"/>
  <c r="D137" i="2"/>
  <c r="Q137" i="2" s="1"/>
  <c r="U136" i="2"/>
  <c r="D136" i="2"/>
  <c r="Q136" i="2" s="1"/>
  <c r="U135" i="2"/>
  <c r="W135" i="2" s="1"/>
  <c r="D135" i="2"/>
  <c r="Q135" i="2" s="1"/>
  <c r="V135" i="2" s="1"/>
  <c r="U134" i="2"/>
  <c r="D134" i="2"/>
  <c r="Q134" i="2" s="1"/>
  <c r="U133" i="2"/>
  <c r="W133" i="2" s="1"/>
  <c r="Q133" i="2"/>
  <c r="D133" i="2"/>
  <c r="U132" i="2"/>
  <c r="Q132" i="2"/>
  <c r="W132" i="2" s="1"/>
  <c r="D132" i="2"/>
  <c r="U131" i="2"/>
  <c r="W131" i="2" s="1"/>
  <c r="Q131" i="2"/>
  <c r="V131" i="2" s="1"/>
  <c r="D131" i="2"/>
  <c r="U130" i="2"/>
  <c r="D130" i="2"/>
  <c r="T129" i="2"/>
  <c r="S129" i="2"/>
  <c r="R129" i="2"/>
  <c r="R128" i="2" s="1"/>
  <c r="P129" i="2"/>
  <c r="P128" i="2" s="1"/>
  <c r="O129" i="2"/>
  <c r="N129" i="2"/>
  <c r="M129" i="2"/>
  <c r="L129" i="2"/>
  <c r="K129" i="2"/>
  <c r="K128" i="2" s="1"/>
  <c r="J129" i="2"/>
  <c r="I129" i="2"/>
  <c r="I128" i="2" s="1"/>
  <c r="H129" i="2"/>
  <c r="H128" i="2" s="1"/>
  <c r="G129" i="2"/>
  <c r="F129" i="2"/>
  <c r="E129" i="2"/>
  <c r="C129" i="2"/>
  <c r="C128" i="2" s="1"/>
  <c r="O128" i="2"/>
  <c r="N128" i="2"/>
  <c r="G128" i="2"/>
  <c r="F128" i="2"/>
  <c r="U127" i="2"/>
  <c r="U126" i="2" s="1"/>
  <c r="D127" i="2"/>
  <c r="D126" i="2" s="1"/>
  <c r="D125" i="2" s="1"/>
  <c r="T126" i="2"/>
  <c r="S126" i="2"/>
  <c r="R126" i="2"/>
  <c r="R125" i="2" s="1"/>
  <c r="P126" i="2"/>
  <c r="P125" i="2" s="1"/>
  <c r="O126" i="2"/>
  <c r="N126" i="2"/>
  <c r="M126" i="2"/>
  <c r="L126" i="2"/>
  <c r="K126" i="2"/>
  <c r="J126" i="2"/>
  <c r="J125" i="2" s="1"/>
  <c r="I126" i="2"/>
  <c r="I125" i="2" s="1"/>
  <c r="H126" i="2"/>
  <c r="H125" i="2" s="1"/>
  <c r="G126" i="2"/>
  <c r="F126" i="2"/>
  <c r="E126" i="2"/>
  <c r="C126" i="2"/>
  <c r="T125" i="2"/>
  <c r="S125" i="2"/>
  <c r="O125" i="2"/>
  <c r="N125" i="2"/>
  <c r="M125" i="2"/>
  <c r="L125" i="2"/>
  <c r="K125" i="2"/>
  <c r="G125" i="2"/>
  <c r="F125" i="2"/>
  <c r="E125" i="2"/>
  <c r="C125" i="2"/>
  <c r="U124" i="2"/>
  <c r="D124" i="2"/>
  <c r="Q124" i="2" s="1"/>
  <c r="W124" i="2" s="1"/>
  <c r="U123" i="2"/>
  <c r="D123" i="2"/>
  <c r="Q123" i="2" s="1"/>
  <c r="V123" i="2" s="1"/>
  <c r="U122" i="2"/>
  <c r="Q122" i="2"/>
  <c r="V122" i="2" s="1"/>
  <c r="D122" i="2"/>
  <c r="U121" i="2"/>
  <c r="D121" i="2"/>
  <c r="Q121" i="2" s="1"/>
  <c r="U120" i="2"/>
  <c r="W120" i="2" s="1"/>
  <c r="D120" i="2"/>
  <c r="Q120" i="2" s="1"/>
  <c r="U119" i="2"/>
  <c r="D119" i="2"/>
  <c r="U118" i="2"/>
  <c r="D118" i="2"/>
  <c r="Q118" i="2" s="1"/>
  <c r="U117" i="2"/>
  <c r="D117" i="2"/>
  <c r="Q117" i="2" s="1"/>
  <c r="T116" i="2"/>
  <c r="S116" i="2"/>
  <c r="R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C116" i="2"/>
  <c r="U115" i="2"/>
  <c r="Q115" i="2"/>
  <c r="V115" i="2" s="1"/>
  <c r="D115" i="2"/>
  <c r="D113" i="2" s="1"/>
  <c r="U114" i="2"/>
  <c r="U113" i="2" s="1"/>
  <c r="Q114" i="2"/>
  <c r="D114" i="2"/>
  <c r="T113" i="2"/>
  <c r="S113" i="2"/>
  <c r="R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C113" i="2"/>
  <c r="U112" i="2"/>
  <c r="D112" i="2"/>
  <c r="Q112" i="2" s="1"/>
  <c r="V112" i="2" s="1"/>
  <c r="U111" i="2"/>
  <c r="U110" i="2" s="1"/>
  <c r="D111" i="2"/>
  <c r="D110" i="2" s="1"/>
  <c r="T110" i="2"/>
  <c r="S110" i="2"/>
  <c r="R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C110" i="2"/>
  <c r="U109" i="2"/>
  <c r="D109" i="2"/>
  <c r="Q109" i="2" s="1"/>
  <c r="V109" i="2" s="1"/>
  <c r="U108" i="2"/>
  <c r="Q108" i="2"/>
  <c r="W108" i="2" s="1"/>
  <c r="D108" i="2"/>
  <c r="U107" i="2"/>
  <c r="Q107" i="2"/>
  <c r="V107" i="2" s="1"/>
  <c r="D107" i="2"/>
  <c r="U106" i="2"/>
  <c r="D106" i="2"/>
  <c r="Q106" i="2" s="1"/>
  <c r="W106" i="2" s="1"/>
  <c r="U105" i="2"/>
  <c r="D105" i="2"/>
  <c r="Q105" i="2" s="1"/>
  <c r="U104" i="2"/>
  <c r="D104" i="2"/>
  <c r="Q104" i="2" s="1"/>
  <c r="V104" i="2" s="1"/>
  <c r="U103" i="2"/>
  <c r="U102" i="2" s="1"/>
  <c r="D103" i="2"/>
  <c r="T102" i="2"/>
  <c r="S102" i="2"/>
  <c r="R102" i="2"/>
  <c r="P102" i="2"/>
  <c r="P90" i="2" s="1"/>
  <c r="O102" i="2"/>
  <c r="N102" i="2"/>
  <c r="N90" i="2" s="1"/>
  <c r="M102" i="2"/>
  <c r="L102" i="2"/>
  <c r="K102" i="2"/>
  <c r="J102" i="2"/>
  <c r="I102" i="2"/>
  <c r="H102" i="2"/>
  <c r="H90" i="2" s="1"/>
  <c r="G102" i="2"/>
  <c r="F102" i="2"/>
  <c r="F90" i="2" s="1"/>
  <c r="E102" i="2"/>
  <c r="C102" i="2"/>
  <c r="U101" i="2"/>
  <c r="D101" i="2"/>
  <c r="U100" i="2"/>
  <c r="Q100" i="2"/>
  <c r="W100" i="2" s="1"/>
  <c r="D100" i="2"/>
  <c r="U99" i="2"/>
  <c r="D99" i="2"/>
  <c r="Q99" i="2" s="1"/>
  <c r="U98" i="2"/>
  <c r="D98" i="2"/>
  <c r="Q98" i="2" s="1"/>
  <c r="W98" i="2" s="1"/>
  <c r="T97" i="2"/>
  <c r="S97" i="2"/>
  <c r="S90" i="2" s="1"/>
  <c r="R97" i="2"/>
  <c r="P97" i="2"/>
  <c r="O97" i="2"/>
  <c r="N97" i="2"/>
  <c r="M97" i="2"/>
  <c r="L97" i="2"/>
  <c r="L90" i="2" s="1"/>
  <c r="K97" i="2"/>
  <c r="J97" i="2"/>
  <c r="J90" i="2" s="1"/>
  <c r="I97" i="2"/>
  <c r="H97" i="2"/>
  <c r="G97" i="2"/>
  <c r="F97" i="2"/>
  <c r="E97" i="2"/>
  <c r="C97" i="2"/>
  <c r="U96" i="2"/>
  <c r="D96" i="2"/>
  <c r="Q96" i="2" s="1"/>
  <c r="V96" i="2" s="1"/>
  <c r="U95" i="2"/>
  <c r="D95" i="2"/>
  <c r="U94" i="2"/>
  <c r="D94" i="2"/>
  <c r="Q94" i="2" s="1"/>
  <c r="V94" i="2" s="1"/>
  <c r="U93" i="2"/>
  <c r="D93" i="2"/>
  <c r="Q93" i="2" s="1"/>
  <c r="U92" i="2"/>
  <c r="Q92" i="2"/>
  <c r="W92" i="2" s="1"/>
  <c r="D92" i="2"/>
  <c r="T91" i="2"/>
  <c r="S91" i="2"/>
  <c r="R91" i="2"/>
  <c r="R90" i="2" s="1"/>
  <c r="P91" i="2"/>
  <c r="O91" i="2"/>
  <c r="N91" i="2"/>
  <c r="M91" i="2"/>
  <c r="M90" i="2" s="1"/>
  <c r="L91" i="2"/>
  <c r="K91" i="2"/>
  <c r="J91" i="2"/>
  <c r="I91" i="2"/>
  <c r="H91" i="2"/>
  <c r="G91" i="2"/>
  <c r="F91" i="2"/>
  <c r="E91" i="2"/>
  <c r="E90" i="2" s="1"/>
  <c r="C91" i="2"/>
  <c r="T90" i="2"/>
  <c r="U89" i="2"/>
  <c r="D89" i="2"/>
  <c r="Q89" i="2" s="1"/>
  <c r="U88" i="2"/>
  <c r="D88" i="2"/>
  <c r="Q88" i="2" s="1"/>
  <c r="V88" i="2" s="1"/>
  <c r="U87" i="2"/>
  <c r="W87" i="2" s="1"/>
  <c r="D87" i="2"/>
  <c r="Q87" i="2" s="1"/>
  <c r="U86" i="2"/>
  <c r="U85" i="2" s="1"/>
  <c r="D86" i="2"/>
  <c r="Q86" i="2" s="1"/>
  <c r="T85" i="2"/>
  <c r="S85" i="2"/>
  <c r="R85" i="2"/>
  <c r="P85" i="2"/>
  <c r="O85" i="2"/>
  <c r="N85" i="2"/>
  <c r="M85" i="2"/>
  <c r="L85" i="2"/>
  <c r="K85" i="2"/>
  <c r="J85" i="2"/>
  <c r="I85" i="2"/>
  <c r="H85" i="2"/>
  <c r="G85" i="2"/>
  <c r="F85" i="2"/>
  <c r="E85" i="2"/>
  <c r="C85" i="2"/>
  <c r="U84" i="2"/>
  <c r="U83" i="2" s="1"/>
  <c r="D84" i="2"/>
  <c r="Q84" i="2" s="1"/>
  <c r="T83" i="2"/>
  <c r="S83" i="2"/>
  <c r="R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U82" i="2"/>
  <c r="Q82" i="2"/>
  <c r="W82" i="2" s="1"/>
  <c r="D82" i="2"/>
  <c r="U81" i="2"/>
  <c r="D81" i="2"/>
  <c r="Q81" i="2" s="1"/>
  <c r="U80" i="2"/>
  <c r="W80" i="2" s="1"/>
  <c r="Q80" i="2"/>
  <c r="V80" i="2" s="1"/>
  <c r="D80" i="2"/>
  <c r="U79" i="2"/>
  <c r="D79" i="2"/>
  <c r="Q79" i="2" s="1"/>
  <c r="U78" i="2"/>
  <c r="D78" i="2"/>
  <c r="Q78" i="2" s="1"/>
  <c r="V78" i="2" s="1"/>
  <c r="U77" i="2"/>
  <c r="D77" i="2"/>
  <c r="U76" i="2"/>
  <c r="D76" i="2"/>
  <c r="Q76" i="2" s="1"/>
  <c r="W76" i="2" s="1"/>
  <c r="U75" i="2"/>
  <c r="Q75" i="2"/>
  <c r="V75" i="2" s="1"/>
  <c r="D75" i="2"/>
  <c r="U74" i="2"/>
  <c r="Q74" i="2"/>
  <c r="D74" i="2"/>
  <c r="T73" i="2"/>
  <c r="S73" i="2"/>
  <c r="R73" i="2"/>
  <c r="P73" i="2"/>
  <c r="O73" i="2"/>
  <c r="N73" i="2"/>
  <c r="M73" i="2"/>
  <c r="L73" i="2"/>
  <c r="K73" i="2"/>
  <c r="J73" i="2"/>
  <c r="I73" i="2"/>
  <c r="H73" i="2"/>
  <c r="G73" i="2"/>
  <c r="F73" i="2"/>
  <c r="E73" i="2"/>
  <c r="C73" i="2"/>
  <c r="U72" i="2"/>
  <c r="D72" i="2"/>
  <c r="Q72" i="2" s="1"/>
  <c r="V72" i="2" s="1"/>
  <c r="U71" i="2"/>
  <c r="D71" i="2"/>
  <c r="Q71" i="2" s="1"/>
  <c r="V71" i="2" s="1"/>
  <c r="U70" i="2"/>
  <c r="W70" i="2" s="1"/>
  <c r="D70" i="2"/>
  <c r="Q70" i="2" s="1"/>
  <c r="T69" i="2"/>
  <c r="S69" i="2"/>
  <c r="R69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U68" i="2"/>
  <c r="D68" i="2"/>
  <c r="D67" i="2" s="1"/>
  <c r="U67" i="2"/>
  <c r="T67" i="2"/>
  <c r="S67" i="2"/>
  <c r="R67" i="2"/>
  <c r="P67" i="2"/>
  <c r="O67" i="2"/>
  <c r="N67" i="2"/>
  <c r="M67" i="2"/>
  <c r="L67" i="2"/>
  <c r="K67" i="2"/>
  <c r="J67" i="2"/>
  <c r="I67" i="2"/>
  <c r="H67" i="2"/>
  <c r="G67" i="2"/>
  <c r="F67" i="2"/>
  <c r="E67" i="2"/>
  <c r="C67" i="2"/>
  <c r="U66" i="2"/>
  <c r="D66" i="2"/>
  <c r="Q66" i="2" s="1"/>
  <c r="W66" i="2" s="1"/>
  <c r="U65" i="2"/>
  <c r="D65" i="2"/>
  <c r="Q65" i="2" s="1"/>
  <c r="U64" i="2"/>
  <c r="D64" i="2"/>
  <c r="Q64" i="2" s="1"/>
  <c r="V64" i="2" s="1"/>
  <c r="U63" i="2"/>
  <c r="D63" i="2"/>
  <c r="T62" i="2"/>
  <c r="S62" i="2"/>
  <c r="R62" i="2"/>
  <c r="P62" i="2"/>
  <c r="O62" i="2"/>
  <c r="N62" i="2"/>
  <c r="M62" i="2"/>
  <c r="L62" i="2"/>
  <c r="K62" i="2"/>
  <c r="J62" i="2"/>
  <c r="I62" i="2"/>
  <c r="H62" i="2"/>
  <c r="G62" i="2"/>
  <c r="F62" i="2"/>
  <c r="E62" i="2"/>
  <c r="C62" i="2"/>
  <c r="U61" i="2"/>
  <c r="W61" i="2" s="1"/>
  <c r="D61" i="2"/>
  <c r="Q61" i="2" s="1"/>
  <c r="U60" i="2"/>
  <c r="Q60" i="2"/>
  <c r="D60" i="2"/>
  <c r="U59" i="2"/>
  <c r="D59" i="2"/>
  <c r="Q59" i="2" s="1"/>
  <c r="U58" i="2"/>
  <c r="Q58" i="2"/>
  <c r="W58" i="2" s="1"/>
  <c r="D58" i="2"/>
  <c r="U57" i="2"/>
  <c r="D57" i="2"/>
  <c r="Q57" i="2" s="1"/>
  <c r="U56" i="2"/>
  <c r="Q56" i="2"/>
  <c r="V56" i="2" s="1"/>
  <c r="D56" i="2"/>
  <c r="U55" i="2"/>
  <c r="U54" i="2" s="1"/>
  <c r="D55" i="2"/>
  <c r="T54" i="2"/>
  <c r="S54" i="2"/>
  <c r="R54" i="2"/>
  <c r="P54" i="2"/>
  <c r="O54" i="2"/>
  <c r="N54" i="2"/>
  <c r="M54" i="2"/>
  <c r="L54" i="2"/>
  <c r="K54" i="2"/>
  <c r="J54" i="2"/>
  <c r="I54" i="2"/>
  <c r="H54" i="2"/>
  <c r="G54" i="2"/>
  <c r="F54" i="2"/>
  <c r="E54" i="2"/>
  <c r="C54" i="2"/>
  <c r="U53" i="2"/>
  <c r="D53" i="2"/>
  <c r="Q53" i="2" s="1"/>
  <c r="V53" i="2" s="1"/>
  <c r="U52" i="2"/>
  <c r="D52" i="2"/>
  <c r="Q52" i="2" s="1"/>
  <c r="W52" i="2" s="1"/>
  <c r="U51" i="2"/>
  <c r="W51" i="2" s="1"/>
  <c r="Q51" i="2"/>
  <c r="D51" i="2"/>
  <c r="U50" i="2"/>
  <c r="D50" i="2"/>
  <c r="Q50" i="2" s="1"/>
  <c r="W50" i="2" s="1"/>
  <c r="U49" i="2"/>
  <c r="D49" i="2"/>
  <c r="Q49" i="2" s="1"/>
  <c r="U48" i="2"/>
  <c r="D48" i="2"/>
  <c r="Q48" i="2" s="1"/>
  <c r="V48" i="2" s="1"/>
  <c r="U47" i="2"/>
  <c r="D47" i="2"/>
  <c r="T46" i="2"/>
  <c r="S46" i="2"/>
  <c r="R46" i="2"/>
  <c r="P46" i="2"/>
  <c r="O46" i="2"/>
  <c r="N46" i="2"/>
  <c r="M46" i="2"/>
  <c r="L46" i="2"/>
  <c r="K46" i="2"/>
  <c r="K33" i="2" s="1"/>
  <c r="J46" i="2"/>
  <c r="I46" i="2"/>
  <c r="I33" i="2" s="1"/>
  <c r="H46" i="2"/>
  <c r="G46" i="2"/>
  <c r="F46" i="2"/>
  <c r="E46" i="2"/>
  <c r="C46" i="2"/>
  <c r="U45" i="2"/>
  <c r="W45" i="2" s="1"/>
  <c r="D45" i="2"/>
  <c r="Q45" i="2" s="1"/>
  <c r="U44" i="2"/>
  <c r="Q44" i="2"/>
  <c r="W44" i="2" s="1"/>
  <c r="D44" i="2"/>
  <c r="U43" i="2"/>
  <c r="D43" i="2"/>
  <c r="Q43" i="2" s="1"/>
  <c r="U42" i="2"/>
  <c r="D42" i="2"/>
  <c r="D40" i="2" s="1"/>
  <c r="U41" i="2"/>
  <c r="D41" i="2"/>
  <c r="Q41" i="2" s="1"/>
  <c r="T40" i="2"/>
  <c r="S40" i="2"/>
  <c r="R40" i="2"/>
  <c r="P40" i="2"/>
  <c r="O40" i="2"/>
  <c r="O33" i="2" s="1"/>
  <c r="N40" i="2"/>
  <c r="M40" i="2"/>
  <c r="L40" i="2"/>
  <c r="K40" i="2"/>
  <c r="J40" i="2"/>
  <c r="I40" i="2"/>
  <c r="H40" i="2"/>
  <c r="G40" i="2"/>
  <c r="G33" i="2" s="1"/>
  <c r="F40" i="2"/>
  <c r="E40" i="2"/>
  <c r="C40" i="2"/>
  <c r="U39" i="2"/>
  <c r="D39" i="2"/>
  <c r="Q39" i="2" s="1"/>
  <c r="V39" i="2" s="1"/>
  <c r="U38" i="2"/>
  <c r="D38" i="2"/>
  <c r="Q38" i="2" s="1"/>
  <c r="V38" i="2" s="1"/>
  <c r="U37" i="2"/>
  <c r="W37" i="2" s="1"/>
  <c r="D37" i="2"/>
  <c r="Q37" i="2" s="1"/>
  <c r="V37" i="2" s="1"/>
  <c r="U36" i="2"/>
  <c r="Q36" i="2"/>
  <c r="W36" i="2" s="1"/>
  <c r="D36" i="2"/>
  <c r="W35" i="2"/>
  <c r="U35" i="2"/>
  <c r="U34" i="2" s="1"/>
  <c r="Q35" i="2"/>
  <c r="V35" i="2" s="1"/>
  <c r="D35" i="2"/>
  <c r="T34" i="2"/>
  <c r="S34" i="2"/>
  <c r="R34" i="2"/>
  <c r="P34" i="2"/>
  <c r="O34" i="2"/>
  <c r="N34" i="2"/>
  <c r="M34" i="2"/>
  <c r="L34" i="2"/>
  <c r="L33" i="2" s="1"/>
  <c r="K34" i="2"/>
  <c r="J34" i="2"/>
  <c r="J33" i="2" s="1"/>
  <c r="I34" i="2"/>
  <c r="H34" i="2"/>
  <c r="G34" i="2"/>
  <c r="F34" i="2"/>
  <c r="E34" i="2"/>
  <c r="D34" i="2"/>
  <c r="C34" i="2"/>
  <c r="S33" i="2"/>
  <c r="C33" i="2"/>
  <c r="V32" i="2"/>
  <c r="V31" i="2" s="1"/>
  <c r="U32" i="2"/>
  <c r="W32" i="2" s="1"/>
  <c r="Q32" i="2"/>
  <c r="D32" i="2"/>
  <c r="D31" i="2" s="1"/>
  <c r="U31" i="2"/>
  <c r="W31" i="2" s="1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C31" i="2"/>
  <c r="U30" i="2"/>
  <c r="D30" i="2"/>
  <c r="Q30" i="2" s="1"/>
  <c r="V30" i="2" s="1"/>
  <c r="U29" i="2"/>
  <c r="M29" i="2"/>
  <c r="M26" i="2" s="1"/>
  <c r="I29" i="2"/>
  <c r="H29" i="2"/>
  <c r="G29" i="2"/>
  <c r="E29" i="2"/>
  <c r="U28" i="2"/>
  <c r="M28" i="2"/>
  <c r="I28" i="2"/>
  <c r="H28" i="2"/>
  <c r="G28" i="2"/>
  <c r="E28" i="2"/>
  <c r="U27" i="2"/>
  <c r="M27" i="2"/>
  <c r="I27" i="2"/>
  <c r="H27" i="2"/>
  <c r="G27" i="2"/>
  <c r="E27" i="2"/>
  <c r="T26" i="2"/>
  <c r="S26" i="2"/>
  <c r="R26" i="2"/>
  <c r="P26" i="2"/>
  <c r="O26" i="2"/>
  <c r="N26" i="2"/>
  <c r="L26" i="2"/>
  <c r="K26" i="2"/>
  <c r="J26" i="2"/>
  <c r="I26" i="2"/>
  <c r="G26" i="2"/>
  <c r="F26" i="2"/>
  <c r="C26" i="2"/>
  <c r="U25" i="2"/>
  <c r="M25" i="2"/>
  <c r="I25" i="2"/>
  <c r="H25" i="2"/>
  <c r="G25" i="2"/>
  <c r="E25" i="2"/>
  <c r="U24" i="2"/>
  <c r="M24" i="2"/>
  <c r="I24" i="2"/>
  <c r="H24" i="2"/>
  <c r="G24" i="2"/>
  <c r="G23" i="2" s="1"/>
  <c r="E24" i="2"/>
  <c r="T23" i="2"/>
  <c r="S23" i="2"/>
  <c r="R23" i="2"/>
  <c r="P23" i="2"/>
  <c r="O23" i="2"/>
  <c r="N23" i="2"/>
  <c r="M23" i="2"/>
  <c r="L23" i="2"/>
  <c r="K23" i="2"/>
  <c r="J23" i="2"/>
  <c r="H23" i="2"/>
  <c r="F23" i="2"/>
  <c r="C23" i="2"/>
  <c r="U22" i="2"/>
  <c r="W22" i="2" s="1"/>
  <c r="D22" i="2"/>
  <c r="Q22" i="2" s="1"/>
  <c r="U21" i="2"/>
  <c r="D21" i="2"/>
  <c r="Q21" i="2" s="1"/>
  <c r="V21" i="2" s="1"/>
  <c r="U20" i="2"/>
  <c r="D20" i="2"/>
  <c r="Q20" i="2" s="1"/>
  <c r="V20" i="2" s="1"/>
  <c r="U19" i="2"/>
  <c r="W19" i="2" s="1"/>
  <c r="D19" i="2"/>
  <c r="Q19" i="2" s="1"/>
  <c r="V19" i="2" s="1"/>
  <c r="U18" i="2"/>
  <c r="D18" i="2"/>
  <c r="Q18" i="2" s="1"/>
  <c r="T17" i="2"/>
  <c r="S17" i="2"/>
  <c r="R17" i="2"/>
  <c r="P17" i="2"/>
  <c r="O17" i="2"/>
  <c r="N17" i="2"/>
  <c r="M17" i="2"/>
  <c r="L17" i="2"/>
  <c r="K17" i="2"/>
  <c r="J17" i="2"/>
  <c r="I17" i="2"/>
  <c r="H17" i="2"/>
  <c r="G17" i="2"/>
  <c r="F17" i="2"/>
  <c r="E17" i="2"/>
  <c r="C17" i="2"/>
  <c r="U16" i="2"/>
  <c r="U14" i="2" s="1"/>
  <c r="D16" i="2"/>
  <c r="Q16" i="2" s="1"/>
  <c r="U15" i="2"/>
  <c r="D15" i="2"/>
  <c r="Q15" i="2" s="1"/>
  <c r="V15" i="2" s="1"/>
  <c r="T14" i="2"/>
  <c r="S14" i="2"/>
  <c r="R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U13" i="2"/>
  <c r="D13" i="2"/>
  <c r="Q13" i="2" s="1"/>
  <c r="V13" i="2" s="1"/>
  <c r="U12" i="2"/>
  <c r="D12" i="2"/>
  <c r="Q12" i="2" s="1"/>
  <c r="U11" i="2"/>
  <c r="U10" i="2" s="1"/>
  <c r="D11" i="2"/>
  <c r="Q11" i="2" s="1"/>
  <c r="T10" i="2"/>
  <c r="T9" i="2" s="1"/>
  <c r="S10" i="2"/>
  <c r="S9" i="2" s="1"/>
  <c r="R10" i="2"/>
  <c r="P10" i="2"/>
  <c r="O10" i="2"/>
  <c r="N10" i="2"/>
  <c r="M10" i="2"/>
  <c r="M9" i="2" s="1"/>
  <c r="L10" i="2"/>
  <c r="K10" i="2"/>
  <c r="J10" i="2"/>
  <c r="J9" i="2" s="1"/>
  <c r="I10" i="2"/>
  <c r="H10" i="2"/>
  <c r="G10" i="2"/>
  <c r="F10" i="2"/>
  <c r="E10" i="2"/>
  <c r="D10" i="2"/>
  <c r="C10" i="2"/>
  <c r="C9" i="2" s="1"/>
  <c r="P9" i="2"/>
  <c r="N9" i="2"/>
  <c r="F9" i="2"/>
  <c r="S172" i="1"/>
  <c r="S167" i="1"/>
  <c r="S165" i="1"/>
  <c r="S164" i="1" s="1"/>
  <c r="S162" i="1"/>
  <c r="S159" i="1"/>
  <c r="S156" i="1"/>
  <c r="S153" i="1"/>
  <c r="S151" i="1"/>
  <c r="S147" i="1"/>
  <c r="S146" i="1" s="1"/>
  <c r="S143" i="1"/>
  <c r="S138" i="1"/>
  <c r="S129" i="1"/>
  <c r="S128" i="1" s="1"/>
  <c r="S126" i="1"/>
  <c r="S125" i="1"/>
  <c r="S116" i="1"/>
  <c r="S113" i="1"/>
  <c r="S110" i="1"/>
  <c r="S102" i="1"/>
  <c r="S97" i="1"/>
  <c r="S90" i="1" s="1"/>
  <c r="S91" i="1"/>
  <c r="S85" i="1"/>
  <c r="S83" i="1"/>
  <c r="S73" i="1"/>
  <c r="S69" i="1"/>
  <c r="S67" i="1"/>
  <c r="S62" i="1"/>
  <c r="S54" i="1"/>
  <c r="S46" i="1"/>
  <c r="S40" i="1"/>
  <c r="S34" i="1"/>
  <c r="S33" i="1" s="1"/>
  <c r="S31" i="1"/>
  <c r="S26" i="1"/>
  <c r="S23" i="1"/>
  <c r="S17" i="1"/>
  <c r="S14" i="1"/>
  <c r="S10" i="1"/>
  <c r="S9" i="1"/>
  <c r="T167" i="1"/>
  <c r="T165" i="1"/>
  <c r="T164" i="1"/>
  <c r="T162" i="1"/>
  <c r="T159" i="1"/>
  <c r="T156" i="1"/>
  <c r="T153" i="1"/>
  <c r="T151" i="1"/>
  <c r="T147" i="1"/>
  <c r="T146" i="1" s="1"/>
  <c r="T143" i="1"/>
  <c r="T138" i="1"/>
  <c r="T128" i="1" s="1"/>
  <c r="T129" i="1"/>
  <c r="T126" i="1"/>
  <c r="T125" i="1" s="1"/>
  <c r="T116" i="1"/>
  <c r="T113" i="1"/>
  <c r="T110" i="1"/>
  <c r="T102" i="1"/>
  <c r="T97" i="1"/>
  <c r="T91" i="1"/>
  <c r="T90" i="1"/>
  <c r="T85" i="1"/>
  <c r="T83" i="1"/>
  <c r="T73" i="1"/>
  <c r="T69" i="1"/>
  <c r="T67" i="1"/>
  <c r="T62" i="1"/>
  <c r="T54" i="1"/>
  <c r="T46" i="1"/>
  <c r="T40" i="1"/>
  <c r="T34" i="1"/>
  <c r="T33" i="1" s="1"/>
  <c r="T31" i="1"/>
  <c r="T26" i="1"/>
  <c r="T23" i="1"/>
  <c r="T17" i="1"/>
  <c r="T14" i="1"/>
  <c r="T9" i="1" s="1"/>
  <c r="T10" i="1"/>
  <c r="G146" i="2" l="1"/>
  <c r="O146" i="2"/>
  <c r="R146" i="2"/>
  <c r="U153" i="2"/>
  <c r="Q154" i="2"/>
  <c r="V154" i="2" s="1"/>
  <c r="V153" i="2" s="1"/>
  <c r="J146" i="2"/>
  <c r="J170" i="2" s="1"/>
  <c r="S146" i="2"/>
  <c r="C146" i="2"/>
  <c r="C170" i="2" s="1"/>
  <c r="K146" i="2"/>
  <c r="W149" i="2"/>
  <c r="Q148" i="2"/>
  <c r="V148" i="2" s="1"/>
  <c r="E146" i="2"/>
  <c r="M146" i="2"/>
  <c r="T128" i="2"/>
  <c r="W141" i="2"/>
  <c r="J128" i="2"/>
  <c r="S128" i="2"/>
  <c r="W134" i="2"/>
  <c r="L128" i="2"/>
  <c r="D129" i="2"/>
  <c r="D128" i="2" s="1"/>
  <c r="U143" i="2"/>
  <c r="W143" i="2" s="1"/>
  <c r="Q130" i="2"/>
  <c r="V130" i="2" s="1"/>
  <c r="E128" i="2"/>
  <c r="M128" i="2"/>
  <c r="U129" i="2"/>
  <c r="V133" i="2"/>
  <c r="V137" i="2"/>
  <c r="V145" i="2"/>
  <c r="W123" i="2"/>
  <c r="V99" i="2"/>
  <c r="W99" i="2"/>
  <c r="K90" i="2"/>
  <c r="D116" i="2"/>
  <c r="D90" i="2" s="1"/>
  <c r="W122" i="2"/>
  <c r="G90" i="2"/>
  <c r="C90" i="2"/>
  <c r="V120" i="2"/>
  <c r="I90" i="2"/>
  <c r="D97" i="2"/>
  <c r="W115" i="2"/>
  <c r="O90" i="2"/>
  <c r="W107" i="2"/>
  <c r="Q113" i="2"/>
  <c r="W113" i="2" s="1"/>
  <c r="S170" i="2"/>
  <c r="D91" i="2"/>
  <c r="D102" i="2"/>
  <c r="U116" i="2"/>
  <c r="U97" i="2"/>
  <c r="W109" i="2"/>
  <c r="W114" i="2"/>
  <c r="V118" i="2"/>
  <c r="V43" i="2"/>
  <c r="W43" i="2"/>
  <c r="V59" i="2"/>
  <c r="W59" i="2"/>
  <c r="W84" i="2"/>
  <c r="Q83" i="2"/>
  <c r="V83" i="2" s="1"/>
  <c r="D73" i="2"/>
  <c r="F33" i="2"/>
  <c r="N33" i="2"/>
  <c r="N170" i="2" s="1"/>
  <c r="V45" i="2"/>
  <c r="V61" i="2"/>
  <c r="V87" i="2"/>
  <c r="Q42" i="2"/>
  <c r="W42" i="2" s="1"/>
  <c r="H33" i="2"/>
  <c r="P33" i="2"/>
  <c r="P170" i="2" s="1"/>
  <c r="D46" i="2"/>
  <c r="D33" i="2" s="1"/>
  <c r="W56" i="2"/>
  <c r="D62" i="2"/>
  <c r="Q68" i="2"/>
  <c r="U73" i="2"/>
  <c r="F170" i="2"/>
  <c r="R33" i="2"/>
  <c r="E33" i="2"/>
  <c r="M33" i="2"/>
  <c r="U46" i="2"/>
  <c r="U62" i="2"/>
  <c r="W72" i="2"/>
  <c r="W75" i="2"/>
  <c r="V79" i="2"/>
  <c r="U69" i="2"/>
  <c r="W88" i="2"/>
  <c r="T33" i="2"/>
  <c r="T170" i="2" s="1"/>
  <c r="U40" i="2"/>
  <c r="U33" i="2" s="1"/>
  <c r="W53" i="2"/>
  <c r="W48" i="2"/>
  <c r="V51" i="2"/>
  <c r="D54" i="2"/>
  <c r="W60" i="2"/>
  <c r="W64" i="2"/>
  <c r="W74" i="2"/>
  <c r="G9" i="2"/>
  <c r="O9" i="2"/>
  <c r="W12" i="2"/>
  <c r="R9" i="2"/>
  <c r="R170" i="2" s="1"/>
  <c r="I23" i="2"/>
  <c r="I9" i="2" s="1"/>
  <c r="I170" i="2" s="1"/>
  <c r="U23" i="2"/>
  <c r="H26" i="2"/>
  <c r="H9" i="2" s="1"/>
  <c r="H170" i="2" s="1"/>
  <c r="U26" i="2"/>
  <c r="D29" i="2"/>
  <c r="Q29" i="2" s="1"/>
  <c r="V29" i="2" s="1"/>
  <c r="D14" i="2"/>
  <c r="W13" i="2"/>
  <c r="K9" i="2"/>
  <c r="K170" i="2" s="1"/>
  <c r="D25" i="2"/>
  <c r="Q25" i="2" s="1"/>
  <c r="V25" i="2" s="1"/>
  <c r="D28" i="2"/>
  <c r="Q28" i="2" s="1"/>
  <c r="W28" i="2" s="1"/>
  <c r="L9" i="2"/>
  <c r="L170" i="2" s="1"/>
  <c r="V22" i="2"/>
  <c r="W29" i="2"/>
  <c r="V11" i="2"/>
  <c r="Q10" i="2"/>
  <c r="W10" i="2" s="1"/>
  <c r="D17" i="2"/>
  <c r="U17" i="2"/>
  <c r="U9" i="2" s="1"/>
  <c r="W18" i="2"/>
  <c r="W21" i="2"/>
  <c r="W86" i="2"/>
  <c r="W118" i="2"/>
  <c r="W137" i="2"/>
  <c r="W145" i="2"/>
  <c r="W152" i="2"/>
  <c r="W161" i="2"/>
  <c r="W15" i="2"/>
  <c r="W30" i="2"/>
  <c r="W38" i="2"/>
  <c r="V49" i="2"/>
  <c r="W49" i="2"/>
  <c r="V65" i="2"/>
  <c r="W65" i="2"/>
  <c r="W71" i="2"/>
  <c r="W96" i="2"/>
  <c r="W104" i="2"/>
  <c r="Q129" i="2"/>
  <c r="W129" i="2" s="1"/>
  <c r="V134" i="2"/>
  <c r="W156" i="2"/>
  <c r="W164" i="2"/>
  <c r="Q85" i="2"/>
  <c r="V86" i="2"/>
  <c r="Q14" i="2"/>
  <c r="W14" i="2" s="1"/>
  <c r="V81" i="2"/>
  <c r="W81" i="2"/>
  <c r="V93" i="2"/>
  <c r="V105" i="2"/>
  <c r="W105" i="2"/>
  <c r="Q138" i="2"/>
  <c r="W139" i="2"/>
  <c r="V139" i="2"/>
  <c r="W142" i="2"/>
  <c r="V142" i="2"/>
  <c r="W158" i="2"/>
  <c r="Q156" i="2"/>
  <c r="V158" i="2"/>
  <c r="Q165" i="2"/>
  <c r="Q164" i="2" s="1"/>
  <c r="W166" i="2"/>
  <c r="V166" i="2"/>
  <c r="V165" i="2" s="1"/>
  <c r="V164" i="2" s="1"/>
  <c r="V18" i="2"/>
  <c r="V17" i="2" s="1"/>
  <c r="Q17" i="2"/>
  <c r="V89" i="2"/>
  <c r="W89" i="2"/>
  <c r="V16" i="2"/>
  <c r="V14" i="2" s="1"/>
  <c r="D24" i="2"/>
  <c r="W39" i="2"/>
  <c r="W78" i="2"/>
  <c r="W93" i="2"/>
  <c r="W112" i="2"/>
  <c r="Q147" i="2"/>
  <c r="W150" i="2"/>
  <c r="V150" i="2"/>
  <c r="V147" i="2" s="1"/>
  <c r="Q162" i="2"/>
  <c r="W162" i="2" s="1"/>
  <c r="W163" i="2"/>
  <c r="V163" i="2"/>
  <c r="V162" i="2" s="1"/>
  <c r="W11" i="2"/>
  <c r="W155" i="2"/>
  <c r="V155" i="2"/>
  <c r="W16" i="2"/>
  <c r="W20" i="2"/>
  <c r="V41" i="2"/>
  <c r="W41" i="2"/>
  <c r="V57" i="2"/>
  <c r="W57" i="2"/>
  <c r="W79" i="2"/>
  <c r="W94" i="2"/>
  <c r="V117" i="2"/>
  <c r="V121" i="2"/>
  <c r="W121" i="2"/>
  <c r="U125" i="2"/>
  <c r="W136" i="2"/>
  <c r="V136" i="2"/>
  <c r="V129" i="2" s="1"/>
  <c r="V144" i="2"/>
  <c r="Q143" i="2"/>
  <c r="V160" i="2"/>
  <c r="V159" i="2" s="1"/>
  <c r="Q159" i="2"/>
  <c r="W159" i="2" s="1"/>
  <c r="V12" i="2"/>
  <c r="D27" i="2"/>
  <c r="Q69" i="2"/>
  <c r="V70" i="2"/>
  <c r="V69" i="2" s="1"/>
  <c r="W85" i="2"/>
  <c r="V168" i="2"/>
  <c r="V167" i="2" s="1"/>
  <c r="Q167" i="2"/>
  <c r="V152" i="2"/>
  <c r="V151" i="2" s="1"/>
  <c r="Q151" i="2"/>
  <c r="W151" i="2" s="1"/>
  <c r="U91" i="2"/>
  <c r="U147" i="2"/>
  <c r="W25" i="2"/>
  <c r="D69" i="2"/>
  <c r="Q77" i="2"/>
  <c r="D85" i="2"/>
  <c r="Q101" i="2"/>
  <c r="W101" i="2" s="1"/>
  <c r="E23" i="2"/>
  <c r="Q47" i="2"/>
  <c r="W47" i="2" s="1"/>
  <c r="Q55" i="2"/>
  <c r="Q63" i="2"/>
  <c r="Q95" i="2"/>
  <c r="V95" i="2" s="1"/>
  <c r="Q103" i="2"/>
  <c r="Q111" i="2"/>
  <c r="Q119" i="2"/>
  <c r="V119" i="2" s="1"/>
  <c r="Q127" i="2"/>
  <c r="W127" i="2" s="1"/>
  <c r="U138" i="2"/>
  <c r="U128" i="2" s="1"/>
  <c r="D143" i="2"/>
  <c r="D159" i="2"/>
  <c r="D146" i="2" s="1"/>
  <c r="E26" i="2"/>
  <c r="V50" i="2"/>
  <c r="V58" i="2"/>
  <c r="V66" i="2"/>
  <c r="V74" i="2"/>
  <c r="V82" i="2"/>
  <c r="V98" i="2"/>
  <c r="V106" i="2"/>
  <c r="V114" i="2"/>
  <c r="V113" i="2" s="1"/>
  <c r="W117" i="2"/>
  <c r="W157" i="2"/>
  <c r="W165" i="2"/>
  <c r="W130" i="2"/>
  <c r="W154" i="2"/>
  <c r="V36" i="2"/>
  <c r="V34" i="2" s="1"/>
  <c r="V44" i="2"/>
  <c r="V52" i="2"/>
  <c r="W55" i="2"/>
  <c r="V60" i="2"/>
  <c r="V68" i="2"/>
  <c r="V67" i="2" s="1"/>
  <c r="V76" i="2"/>
  <c r="V84" i="2"/>
  <c r="V92" i="2"/>
  <c r="V100" i="2"/>
  <c r="W103" i="2"/>
  <c r="V108" i="2"/>
  <c r="V124" i="2"/>
  <c r="V132" i="2"/>
  <c r="Q34" i="2"/>
  <c r="S170" i="1"/>
  <c r="T170" i="1"/>
  <c r="U168" i="1"/>
  <c r="U166" i="1"/>
  <c r="U163" i="1"/>
  <c r="U161" i="1"/>
  <c r="U160" i="1"/>
  <c r="U158" i="1"/>
  <c r="U157" i="1"/>
  <c r="U155" i="1"/>
  <c r="U154" i="1"/>
  <c r="U152" i="1"/>
  <c r="U150" i="1"/>
  <c r="U149" i="1"/>
  <c r="U148" i="1"/>
  <c r="U145" i="1"/>
  <c r="U144" i="1"/>
  <c r="U142" i="1"/>
  <c r="U141" i="1"/>
  <c r="U140" i="1"/>
  <c r="U139" i="1"/>
  <c r="U137" i="1"/>
  <c r="U136" i="1"/>
  <c r="U135" i="1"/>
  <c r="U134" i="1"/>
  <c r="U133" i="1"/>
  <c r="U132" i="1"/>
  <c r="U131" i="1"/>
  <c r="U130" i="1"/>
  <c r="U127" i="1"/>
  <c r="U124" i="1"/>
  <c r="U123" i="1"/>
  <c r="U122" i="1"/>
  <c r="U121" i="1"/>
  <c r="U120" i="1"/>
  <c r="U119" i="1"/>
  <c r="U118" i="1"/>
  <c r="U117" i="1"/>
  <c r="U115" i="1"/>
  <c r="U114" i="1"/>
  <c r="U112" i="1"/>
  <c r="U111" i="1"/>
  <c r="U109" i="1"/>
  <c r="U108" i="1"/>
  <c r="U107" i="1"/>
  <c r="U106" i="1"/>
  <c r="U105" i="1"/>
  <c r="U104" i="1"/>
  <c r="U103" i="1"/>
  <c r="U101" i="1"/>
  <c r="U100" i="1"/>
  <c r="U99" i="1"/>
  <c r="U98" i="1"/>
  <c r="U96" i="1"/>
  <c r="U95" i="1"/>
  <c r="U94" i="1"/>
  <c r="U93" i="1"/>
  <c r="U92" i="1"/>
  <c r="U89" i="1"/>
  <c r="U88" i="1"/>
  <c r="U87" i="1"/>
  <c r="U86" i="1"/>
  <c r="U84" i="1"/>
  <c r="U82" i="1"/>
  <c r="U81" i="1"/>
  <c r="U80" i="1"/>
  <c r="U79" i="1"/>
  <c r="U78" i="1"/>
  <c r="U77" i="1"/>
  <c r="U76" i="1"/>
  <c r="U75" i="1"/>
  <c r="U74" i="1"/>
  <c r="U72" i="1"/>
  <c r="U71" i="1"/>
  <c r="U70" i="1"/>
  <c r="U68" i="1"/>
  <c r="U66" i="1"/>
  <c r="U65" i="1"/>
  <c r="U64" i="1"/>
  <c r="U63" i="1"/>
  <c r="U61" i="1"/>
  <c r="U60" i="1"/>
  <c r="U59" i="1"/>
  <c r="U58" i="1"/>
  <c r="U57" i="1"/>
  <c r="U56" i="1"/>
  <c r="U55" i="1"/>
  <c r="U53" i="1"/>
  <c r="U52" i="1"/>
  <c r="U51" i="1"/>
  <c r="U50" i="1"/>
  <c r="U49" i="1"/>
  <c r="U48" i="1"/>
  <c r="U47" i="1"/>
  <c r="U45" i="1"/>
  <c r="U44" i="1"/>
  <c r="U43" i="1"/>
  <c r="U42" i="1"/>
  <c r="U41" i="1"/>
  <c r="U39" i="1"/>
  <c r="U38" i="1"/>
  <c r="U37" i="1"/>
  <c r="U36" i="1"/>
  <c r="U35" i="1"/>
  <c r="U32" i="1"/>
  <c r="U30" i="1"/>
  <c r="U29" i="1"/>
  <c r="U28" i="1"/>
  <c r="U27" i="1"/>
  <c r="U25" i="1"/>
  <c r="U24" i="1"/>
  <c r="U22" i="1"/>
  <c r="U21" i="1"/>
  <c r="U20" i="1"/>
  <c r="U19" i="1"/>
  <c r="U18" i="1"/>
  <c r="U16" i="1"/>
  <c r="U15" i="1"/>
  <c r="U13" i="1"/>
  <c r="U12" i="1"/>
  <c r="U11" i="1"/>
  <c r="R10" i="1"/>
  <c r="R14" i="1"/>
  <c r="R17" i="1"/>
  <c r="R23" i="1"/>
  <c r="R26" i="1"/>
  <c r="R31" i="1"/>
  <c r="R34" i="1"/>
  <c r="R40" i="1"/>
  <c r="R46" i="1"/>
  <c r="R54" i="1"/>
  <c r="R62" i="1"/>
  <c r="R67" i="1"/>
  <c r="R69" i="1"/>
  <c r="R73" i="1"/>
  <c r="R83" i="1"/>
  <c r="R85" i="1"/>
  <c r="R91" i="1"/>
  <c r="R97" i="1"/>
  <c r="R102" i="1"/>
  <c r="R110" i="1"/>
  <c r="R113" i="1"/>
  <c r="R116" i="1"/>
  <c r="R126" i="1"/>
  <c r="R125" i="1" s="1"/>
  <c r="R129" i="1"/>
  <c r="R138" i="1"/>
  <c r="R143" i="1"/>
  <c r="R147" i="1"/>
  <c r="R151" i="1"/>
  <c r="R153" i="1"/>
  <c r="R156" i="1"/>
  <c r="R159" i="1"/>
  <c r="R162" i="1"/>
  <c r="R165" i="1"/>
  <c r="R164" i="1" s="1"/>
  <c r="R167" i="1"/>
  <c r="W148" i="2" l="1"/>
  <c r="V146" i="2"/>
  <c r="M170" i="2"/>
  <c r="Q153" i="2"/>
  <c r="W153" i="2" s="1"/>
  <c r="V143" i="2"/>
  <c r="W95" i="2"/>
  <c r="V116" i="2"/>
  <c r="Q91" i="2"/>
  <c r="O170" i="2"/>
  <c r="G170" i="2"/>
  <c r="V42" i="2"/>
  <c r="V40" i="2" s="1"/>
  <c r="Q40" i="2"/>
  <c r="W40" i="2" s="1"/>
  <c r="W69" i="2"/>
  <c r="W68" i="2"/>
  <c r="Q67" i="2"/>
  <c r="W67" i="2" s="1"/>
  <c r="W83" i="2"/>
  <c r="V28" i="2"/>
  <c r="E9" i="2"/>
  <c r="E170" i="2" s="1"/>
  <c r="V111" i="2"/>
  <c r="V110" i="2" s="1"/>
  <c r="Q110" i="2"/>
  <c r="W110" i="2" s="1"/>
  <c r="V91" i="2"/>
  <c r="V103" i="2"/>
  <c r="V102" i="2" s="1"/>
  <c r="Q102" i="2"/>
  <c r="W102" i="2" s="1"/>
  <c r="V77" i="2"/>
  <c r="Q73" i="2"/>
  <c r="W73" i="2" s="1"/>
  <c r="Q146" i="2"/>
  <c r="V138" i="2"/>
  <c r="V128" i="2" s="1"/>
  <c r="Q128" i="2"/>
  <c r="W128" i="2" s="1"/>
  <c r="V10" i="2"/>
  <c r="U170" i="2"/>
  <c r="V101" i="2"/>
  <c r="V97" i="2" s="1"/>
  <c r="Q97" i="2"/>
  <c r="W97" i="2" s="1"/>
  <c r="V55" i="2"/>
  <c r="V54" i="2" s="1"/>
  <c r="Q54" i="2"/>
  <c r="W54" i="2" s="1"/>
  <c r="U146" i="2"/>
  <c r="W146" i="2" s="1"/>
  <c r="W147" i="2"/>
  <c r="W119" i="2"/>
  <c r="V85" i="2"/>
  <c r="W34" i="2"/>
  <c r="W17" i="2"/>
  <c r="V127" i="2"/>
  <c r="V126" i="2" s="1"/>
  <c r="V125" i="2" s="1"/>
  <c r="Q126" i="2"/>
  <c r="Q24" i="2"/>
  <c r="D23" i="2"/>
  <c r="D9" i="2" s="1"/>
  <c r="D170" i="2" s="1"/>
  <c r="V63" i="2"/>
  <c r="V62" i="2" s="1"/>
  <c r="Q62" i="2"/>
  <c r="W62" i="2" s="1"/>
  <c r="W111" i="2"/>
  <c r="W63" i="2"/>
  <c r="V73" i="2"/>
  <c r="W138" i="2"/>
  <c r="V47" i="2"/>
  <c r="V46" i="2" s="1"/>
  <c r="Q46" i="2"/>
  <c r="W46" i="2" s="1"/>
  <c r="U90" i="2"/>
  <c r="W91" i="2"/>
  <c r="Q27" i="2"/>
  <c r="D26" i="2"/>
  <c r="Q116" i="2"/>
  <c r="W116" i="2" s="1"/>
  <c r="W77" i="2"/>
  <c r="R90" i="1"/>
  <c r="R33" i="1"/>
  <c r="R128" i="1"/>
  <c r="R9" i="1"/>
  <c r="R146" i="1"/>
  <c r="C167" i="1"/>
  <c r="C165" i="1"/>
  <c r="C164" i="1" s="1"/>
  <c r="C162" i="1"/>
  <c r="C159" i="1"/>
  <c r="C156" i="1"/>
  <c r="C153" i="1"/>
  <c r="C151" i="1"/>
  <c r="C147" i="1"/>
  <c r="C143" i="1"/>
  <c r="C138" i="1"/>
  <c r="C129" i="1"/>
  <c r="C126" i="1"/>
  <c r="C125" i="1" s="1"/>
  <c r="C116" i="1"/>
  <c r="C113" i="1"/>
  <c r="C110" i="1"/>
  <c r="C102" i="1"/>
  <c r="C97" i="1"/>
  <c r="C91" i="1"/>
  <c r="C85" i="1"/>
  <c r="C83" i="1"/>
  <c r="C73" i="1"/>
  <c r="C69" i="1"/>
  <c r="C67" i="1"/>
  <c r="C62" i="1"/>
  <c r="C54" i="1"/>
  <c r="C46" i="1"/>
  <c r="C40" i="1"/>
  <c r="C34" i="1"/>
  <c r="C31" i="1"/>
  <c r="C26" i="1"/>
  <c r="C23" i="1"/>
  <c r="C17" i="1"/>
  <c r="C14" i="1"/>
  <c r="C10" i="1"/>
  <c r="V33" i="2" l="1"/>
  <c r="W24" i="2"/>
  <c r="Q23" i="2"/>
  <c r="V24" i="2"/>
  <c r="V23" i="2" s="1"/>
  <c r="Q33" i="2"/>
  <c r="W33" i="2" s="1"/>
  <c r="Q125" i="2"/>
  <c r="W125" i="2" s="1"/>
  <c r="W126" i="2"/>
  <c r="V90" i="2"/>
  <c r="V27" i="2"/>
  <c r="V26" i="2" s="1"/>
  <c r="W27" i="2"/>
  <c r="Q26" i="2"/>
  <c r="W26" i="2" s="1"/>
  <c r="Q90" i="2"/>
  <c r="W90" i="2"/>
  <c r="R170" i="1"/>
  <c r="C128" i="1"/>
  <c r="C90" i="1"/>
  <c r="C146" i="1"/>
  <c r="C33" i="1"/>
  <c r="C9" i="1"/>
  <c r="V9" i="2" l="1"/>
  <c r="V170" i="2" s="1"/>
  <c r="W23" i="2"/>
  <c r="Q9" i="2"/>
  <c r="C170" i="1"/>
  <c r="M167" i="1"/>
  <c r="M165" i="1"/>
  <c r="M164" i="1" s="1"/>
  <c r="M162" i="1"/>
  <c r="M159" i="1"/>
  <c r="M156" i="1"/>
  <c r="M153" i="1"/>
  <c r="M151" i="1"/>
  <c r="M147" i="1"/>
  <c r="M143" i="1"/>
  <c r="M138" i="1"/>
  <c r="M129" i="1"/>
  <c r="M126" i="1"/>
  <c r="M125" i="1" s="1"/>
  <c r="M116" i="1"/>
  <c r="M113" i="1"/>
  <c r="M110" i="1"/>
  <c r="M102" i="1"/>
  <c r="M97" i="1"/>
  <c r="M91" i="1"/>
  <c r="M85" i="1"/>
  <c r="M83" i="1"/>
  <c r="M73" i="1"/>
  <c r="M69" i="1"/>
  <c r="M67" i="1"/>
  <c r="M62" i="1"/>
  <c r="M54" i="1"/>
  <c r="M46" i="1"/>
  <c r="M40" i="1"/>
  <c r="M34" i="1"/>
  <c r="M31" i="1"/>
  <c r="M29" i="1"/>
  <c r="M28" i="1"/>
  <c r="M27" i="1"/>
  <c r="M25" i="1"/>
  <c r="M24" i="1"/>
  <c r="M17" i="1"/>
  <c r="M14" i="1"/>
  <c r="M10" i="1"/>
  <c r="D168" i="1"/>
  <c r="Q168" i="1" s="1"/>
  <c r="P167" i="1"/>
  <c r="O167" i="1"/>
  <c r="N167" i="1"/>
  <c r="L167" i="1"/>
  <c r="K167" i="1"/>
  <c r="J167" i="1"/>
  <c r="I167" i="1"/>
  <c r="H167" i="1"/>
  <c r="G167" i="1"/>
  <c r="F167" i="1"/>
  <c r="E167" i="1"/>
  <c r="D166" i="1"/>
  <c r="D165" i="1" s="1"/>
  <c r="D164" i="1" s="1"/>
  <c r="P165" i="1"/>
  <c r="P164" i="1" s="1"/>
  <c r="O165" i="1"/>
  <c r="O164" i="1" s="1"/>
  <c r="N165" i="1"/>
  <c r="N164" i="1" s="1"/>
  <c r="L165" i="1"/>
  <c r="L164" i="1" s="1"/>
  <c r="K165" i="1"/>
  <c r="K164" i="1" s="1"/>
  <c r="J165" i="1"/>
  <c r="J164" i="1" s="1"/>
  <c r="I165" i="1"/>
  <c r="I164" i="1" s="1"/>
  <c r="H165" i="1"/>
  <c r="H164" i="1" s="1"/>
  <c r="G165" i="1"/>
  <c r="G164" i="1" s="1"/>
  <c r="F165" i="1"/>
  <c r="F164" i="1" s="1"/>
  <c r="E165" i="1"/>
  <c r="E164" i="1" s="1"/>
  <c r="D163" i="1"/>
  <c r="D162" i="1" s="1"/>
  <c r="P162" i="1"/>
  <c r="O162" i="1"/>
  <c r="N162" i="1"/>
  <c r="L162" i="1"/>
  <c r="K162" i="1"/>
  <c r="J162" i="1"/>
  <c r="I162" i="1"/>
  <c r="H162" i="1"/>
  <c r="G162" i="1"/>
  <c r="F162" i="1"/>
  <c r="E162" i="1"/>
  <c r="D161" i="1"/>
  <c r="Q161" i="1" s="1"/>
  <c r="D160" i="1"/>
  <c r="Q160" i="1" s="1"/>
  <c r="P159" i="1"/>
  <c r="O159" i="1"/>
  <c r="N159" i="1"/>
  <c r="L159" i="1"/>
  <c r="K159" i="1"/>
  <c r="J159" i="1"/>
  <c r="I159" i="1"/>
  <c r="H159" i="1"/>
  <c r="G159" i="1"/>
  <c r="F159" i="1"/>
  <c r="E159" i="1"/>
  <c r="D158" i="1"/>
  <c r="D157" i="1"/>
  <c r="Q157" i="1" s="1"/>
  <c r="P156" i="1"/>
  <c r="O156" i="1"/>
  <c r="N156" i="1"/>
  <c r="L156" i="1"/>
  <c r="K156" i="1"/>
  <c r="J156" i="1"/>
  <c r="I156" i="1"/>
  <c r="H156" i="1"/>
  <c r="G156" i="1"/>
  <c r="F156" i="1"/>
  <c r="E156" i="1"/>
  <c r="D155" i="1"/>
  <c r="D154" i="1"/>
  <c r="Q154" i="1" s="1"/>
  <c r="V154" i="1" s="1"/>
  <c r="P153" i="1"/>
  <c r="O153" i="1"/>
  <c r="N153" i="1"/>
  <c r="L153" i="1"/>
  <c r="K153" i="1"/>
  <c r="J153" i="1"/>
  <c r="I153" i="1"/>
  <c r="H153" i="1"/>
  <c r="G153" i="1"/>
  <c r="F153" i="1"/>
  <c r="E153" i="1"/>
  <c r="U151" i="1"/>
  <c r="D152" i="1"/>
  <c r="D151" i="1" s="1"/>
  <c r="P151" i="1"/>
  <c r="O151" i="1"/>
  <c r="N151" i="1"/>
  <c r="L151" i="1"/>
  <c r="K151" i="1"/>
  <c r="J151" i="1"/>
  <c r="I151" i="1"/>
  <c r="H151" i="1"/>
  <c r="G151" i="1"/>
  <c r="F151" i="1"/>
  <c r="E151" i="1"/>
  <c r="D150" i="1"/>
  <c r="Q150" i="1" s="1"/>
  <c r="D149" i="1"/>
  <c r="Q149" i="1" s="1"/>
  <c r="V149" i="1" s="1"/>
  <c r="D148" i="1"/>
  <c r="Q148" i="1" s="1"/>
  <c r="P147" i="1"/>
  <c r="O147" i="1"/>
  <c r="N147" i="1"/>
  <c r="L147" i="1"/>
  <c r="K147" i="1"/>
  <c r="J147" i="1"/>
  <c r="I147" i="1"/>
  <c r="H147" i="1"/>
  <c r="G147" i="1"/>
  <c r="F147" i="1"/>
  <c r="E147" i="1"/>
  <c r="D145" i="1"/>
  <c r="Q145" i="1" s="1"/>
  <c r="U143" i="1"/>
  <c r="D144" i="1"/>
  <c r="Q144" i="1" s="1"/>
  <c r="P143" i="1"/>
  <c r="O143" i="1"/>
  <c r="N143" i="1"/>
  <c r="L143" i="1"/>
  <c r="K143" i="1"/>
  <c r="J143" i="1"/>
  <c r="I143" i="1"/>
  <c r="H143" i="1"/>
  <c r="G143" i="1"/>
  <c r="F143" i="1"/>
  <c r="E143" i="1"/>
  <c r="D142" i="1"/>
  <c r="Q142" i="1" s="1"/>
  <c r="D141" i="1"/>
  <c r="Q141" i="1" s="1"/>
  <c r="D140" i="1"/>
  <c r="Q140" i="1" s="1"/>
  <c r="U138" i="1"/>
  <c r="D139" i="1"/>
  <c r="Q139" i="1" s="1"/>
  <c r="P138" i="1"/>
  <c r="O138" i="1"/>
  <c r="N138" i="1"/>
  <c r="L138" i="1"/>
  <c r="K138" i="1"/>
  <c r="J138" i="1"/>
  <c r="I138" i="1"/>
  <c r="H138" i="1"/>
  <c r="G138" i="1"/>
  <c r="F138" i="1"/>
  <c r="E138" i="1"/>
  <c r="D137" i="1"/>
  <c r="Q137" i="1" s="1"/>
  <c r="V137" i="1" s="1"/>
  <c r="D136" i="1"/>
  <c r="Q136" i="1" s="1"/>
  <c r="V136" i="1" s="1"/>
  <c r="D135" i="1"/>
  <c r="Q135" i="1" s="1"/>
  <c r="D134" i="1"/>
  <c r="Q134" i="1" s="1"/>
  <c r="V134" i="1" s="1"/>
  <c r="D133" i="1"/>
  <c r="Q133" i="1" s="1"/>
  <c r="D132" i="1"/>
  <c r="Q132" i="1" s="1"/>
  <c r="D131" i="1"/>
  <c r="Q131" i="1" s="1"/>
  <c r="W131" i="1" s="1"/>
  <c r="D130" i="1"/>
  <c r="Q130" i="1" s="1"/>
  <c r="P129" i="1"/>
  <c r="O129" i="1"/>
  <c r="N129" i="1"/>
  <c r="L129" i="1"/>
  <c r="K129" i="1"/>
  <c r="J129" i="1"/>
  <c r="I129" i="1"/>
  <c r="H129" i="1"/>
  <c r="G129" i="1"/>
  <c r="F129" i="1"/>
  <c r="F128" i="1" s="1"/>
  <c r="E129" i="1"/>
  <c r="D127" i="1"/>
  <c r="P126" i="1"/>
  <c r="P125" i="1" s="1"/>
  <c r="O126" i="1"/>
  <c r="O125" i="1" s="1"/>
  <c r="N126" i="1"/>
  <c r="N125" i="1" s="1"/>
  <c r="L126" i="1"/>
  <c r="L125" i="1" s="1"/>
  <c r="K126" i="1"/>
  <c r="K125" i="1" s="1"/>
  <c r="J126" i="1"/>
  <c r="J125" i="1" s="1"/>
  <c r="I126" i="1"/>
  <c r="I125" i="1" s="1"/>
  <c r="H126" i="1"/>
  <c r="H125" i="1" s="1"/>
  <c r="G126" i="1"/>
  <c r="G125" i="1" s="1"/>
  <c r="F126" i="1"/>
  <c r="F125" i="1" s="1"/>
  <c r="E126" i="1"/>
  <c r="E125" i="1" s="1"/>
  <c r="D124" i="1"/>
  <c r="Q124" i="1" s="1"/>
  <c r="D123" i="1"/>
  <c r="Q123" i="1" s="1"/>
  <c r="D122" i="1"/>
  <c r="Q122" i="1" s="1"/>
  <c r="D121" i="1"/>
  <c r="Q121" i="1" s="1"/>
  <c r="D120" i="1"/>
  <c r="Q120" i="1" s="1"/>
  <c r="D119" i="1"/>
  <c r="Q119" i="1" s="1"/>
  <c r="D118" i="1"/>
  <c r="Q118" i="1" s="1"/>
  <c r="V118" i="1" s="1"/>
  <c r="D117" i="1"/>
  <c r="P116" i="1"/>
  <c r="O116" i="1"/>
  <c r="N116" i="1"/>
  <c r="L116" i="1"/>
  <c r="K116" i="1"/>
  <c r="J116" i="1"/>
  <c r="I116" i="1"/>
  <c r="H116" i="1"/>
  <c r="G116" i="1"/>
  <c r="F116" i="1"/>
  <c r="E116" i="1"/>
  <c r="D115" i="1"/>
  <c r="D114" i="1"/>
  <c r="Q114" i="1" s="1"/>
  <c r="P113" i="1"/>
  <c r="O113" i="1"/>
  <c r="N113" i="1"/>
  <c r="L113" i="1"/>
  <c r="K113" i="1"/>
  <c r="J113" i="1"/>
  <c r="I113" i="1"/>
  <c r="H113" i="1"/>
  <c r="G113" i="1"/>
  <c r="F113" i="1"/>
  <c r="E113" i="1"/>
  <c r="D112" i="1"/>
  <c r="Q112" i="1" s="1"/>
  <c r="D111" i="1"/>
  <c r="P110" i="1"/>
  <c r="O110" i="1"/>
  <c r="N110" i="1"/>
  <c r="L110" i="1"/>
  <c r="K110" i="1"/>
  <c r="J110" i="1"/>
  <c r="I110" i="1"/>
  <c r="H110" i="1"/>
  <c r="G110" i="1"/>
  <c r="F110" i="1"/>
  <c r="E110" i="1"/>
  <c r="D109" i="1"/>
  <c r="Q109" i="1" s="1"/>
  <c r="D108" i="1"/>
  <c r="Q108" i="1" s="1"/>
  <c r="D107" i="1"/>
  <c r="Q107" i="1" s="1"/>
  <c r="D106" i="1"/>
  <c r="Q106" i="1" s="1"/>
  <c r="D105" i="1"/>
  <c r="Q105" i="1" s="1"/>
  <c r="V105" i="1" s="1"/>
  <c r="D104" i="1"/>
  <c r="Q104" i="1" s="1"/>
  <c r="D103" i="1"/>
  <c r="P102" i="1"/>
  <c r="O102" i="1"/>
  <c r="N102" i="1"/>
  <c r="L102" i="1"/>
  <c r="K102" i="1"/>
  <c r="J102" i="1"/>
  <c r="I102" i="1"/>
  <c r="H102" i="1"/>
  <c r="G102" i="1"/>
  <c r="F102" i="1"/>
  <c r="E102" i="1"/>
  <c r="D101" i="1"/>
  <c r="D100" i="1"/>
  <c r="Q100" i="1" s="1"/>
  <c r="D99" i="1"/>
  <c r="Q99" i="1" s="1"/>
  <c r="D98" i="1"/>
  <c r="Q98" i="1" s="1"/>
  <c r="P97" i="1"/>
  <c r="O97" i="1"/>
  <c r="N97" i="1"/>
  <c r="L97" i="1"/>
  <c r="K97" i="1"/>
  <c r="J97" i="1"/>
  <c r="I97" i="1"/>
  <c r="H97" i="1"/>
  <c r="G97" i="1"/>
  <c r="F97" i="1"/>
  <c r="E97" i="1"/>
  <c r="D96" i="1"/>
  <c r="Q96" i="1" s="1"/>
  <c r="V96" i="1" s="1"/>
  <c r="D95" i="1"/>
  <c r="Q95" i="1" s="1"/>
  <c r="D94" i="1"/>
  <c r="Q94" i="1" s="1"/>
  <c r="D93" i="1"/>
  <c r="Q93" i="1" s="1"/>
  <c r="D92" i="1"/>
  <c r="Q92" i="1" s="1"/>
  <c r="P91" i="1"/>
  <c r="O91" i="1"/>
  <c r="N91" i="1"/>
  <c r="L91" i="1"/>
  <c r="K91" i="1"/>
  <c r="J91" i="1"/>
  <c r="I91" i="1"/>
  <c r="H91" i="1"/>
  <c r="G91" i="1"/>
  <c r="F91" i="1"/>
  <c r="E91" i="1"/>
  <c r="D89" i="1"/>
  <c r="Q89" i="1" s="1"/>
  <c r="D88" i="1"/>
  <c r="Q88" i="1" s="1"/>
  <c r="D87" i="1"/>
  <c r="Q87" i="1" s="1"/>
  <c r="V87" i="1" s="1"/>
  <c r="D86" i="1"/>
  <c r="Q86" i="1" s="1"/>
  <c r="P85" i="1"/>
  <c r="O85" i="1"/>
  <c r="N85" i="1"/>
  <c r="L85" i="1"/>
  <c r="K85" i="1"/>
  <c r="J85" i="1"/>
  <c r="I85" i="1"/>
  <c r="H85" i="1"/>
  <c r="G85" i="1"/>
  <c r="F85" i="1"/>
  <c r="E85" i="1"/>
  <c r="U83" i="1"/>
  <c r="D84" i="1"/>
  <c r="D83" i="1" s="1"/>
  <c r="P83" i="1"/>
  <c r="O83" i="1"/>
  <c r="N83" i="1"/>
  <c r="L83" i="1"/>
  <c r="K83" i="1"/>
  <c r="J83" i="1"/>
  <c r="I83" i="1"/>
  <c r="H83" i="1"/>
  <c r="G83" i="1"/>
  <c r="F83" i="1"/>
  <c r="E83" i="1"/>
  <c r="D82" i="1"/>
  <c r="Q82" i="1" s="1"/>
  <c r="D81" i="1"/>
  <c r="Q81" i="1" s="1"/>
  <c r="V81" i="1" s="1"/>
  <c r="D80" i="1"/>
  <c r="Q80" i="1" s="1"/>
  <c r="V80" i="1" s="1"/>
  <c r="D79" i="1"/>
  <c r="Q79" i="1" s="1"/>
  <c r="V79" i="1" s="1"/>
  <c r="D78" i="1"/>
  <c r="Q78" i="1" s="1"/>
  <c r="V78" i="1" s="1"/>
  <c r="D77" i="1"/>
  <c r="Q77" i="1" s="1"/>
  <c r="D76" i="1"/>
  <c r="Q76" i="1" s="1"/>
  <c r="V76" i="1" s="1"/>
  <c r="D75" i="1"/>
  <c r="Q75" i="1" s="1"/>
  <c r="D74" i="1"/>
  <c r="P73" i="1"/>
  <c r="O73" i="1"/>
  <c r="N73" i="1"/>
  <c r="L73" i="1"/>
  <c r="K73" i="1"/>
  <c r="J73" i="1"/>
  <c r="I73" i="1"/>
  <c r="H73" i="1"/>
  <c r="G73" i="1"/>
  <c r="F73" i="1"/>
  <c r="E73" i="1"/>
  <c r="D72" i="1"/>
  <c r="Q72" i="1" s="1"/>
  <c r="V72" i="1" s="1"/>
  <c r="D71" i="1"/>
  <c r="Q71" i="1" s="1"/>
  <c r="D70" i="1"/>
  <c r="Q70" i="1" s="1"/>
  <c r="P69" i="1"/>
  <c r="O69" i="1"/>
  <c r="N69" i="1"/>
  <c r="L69" i="1"/>
  <c r="K69" i="1"/>
  <c r="J69" i="1"/>
  <c r="I69" i="1"/>
  <c r="H69" i="1"/>
  <c r="G69" i="1"/>
  <c r="F69" i="1"/>
  <c r="E69" i="1"/>
  <c r="D68" i="1"/>
  <c r="Q68" i="1" s="1"/>
  <c r="P67" i="1"/>
  <c r="O67" i="1"/>
  <c r="N67" i="1"/>
  <c r="L67" i="1"/>
  <c r="K67" i="1"/>
  <c r="J67" i="1"/>
  <c r="I67" i="1"/>
  <c r="H67" i="1"/>
  <c r="G67" i="1"/>
  <c r="F67" i="1"/>
  <c r="E67" i="1"/>
  <c r="D66" i="1"/>
  <c r="Q66" i="1" s="1"/>
  <c r="D65" i="1"/>
  <c r="Q65" i="1" s="1"/>
  <c r="V65" i="1" s="1"/>
  <c r="D64" i="1"/>
  <c r="Q64" i="1" s="1"/>
  <c r="D63" i="1"/>
  <c r="Q63" i="1" s="1"/>
  <c r="P62" i="1"/>
  <c r="O62" i="1"/>
  <c r="N62" i="1"/>
  <c r="L62" i="1"/>
  <c r="K62" i="1"/>
  <c r="J62" i="1"/>
  <c r="I62" i="1"/>
  <c r="H62" i="1"/>
  <c r="G62" i="1"/>
  <c r="F62" i="1"/>
  <c r="E62" i="1"/>
  <c r="D61" i="1"/>
  <c r="Q61" i="1" s="1"/>
  <c r="D60" i="1"/>
  <c r="Q60" i="1" s="1"/>
  <c r="D59" i="1"/>
  <c r="Q59" i="1" s="1"/>
  <c r="D58" i="1"/>
  <c r="Q58" i="1" s="1"/>
  <c r="D57" i="1"/>
  <c r="Q57" i="1" s="1"/>
  <c r="D56" i="1"/>
  <c r="Q56" i="1" s="1"/>
  <c r="V56" i="1" s="1"/>
  <c r="D55" i="1"/>
  <c r="Q55" i="1" s="1"/>
  <c r="P54" i="1"/>
  <c r="O54" i="1"/>
  <c r="N54" i="1"/>
  <c r="L54" i="1"/>
  <c r="K54" i="1"/>
  <c r="J54" i="1"/>
  <c r="I54" i="1"/>
  <c r="H54" i="1"/>
  <c r="G54" i="1"/>
  <c r="F54" i="1"/>
  <c r="E54" i="1"/>
  <c r="D53" i="1"/>
  <c r="Q53" i="1" s="1"/>
  <c r="V53" i="1" s="1"/>
  <c r="D52" i="1"/>
  <c r="Q52" i="1" s="1"/>
  <c r="D51" i="1"/>
  <c r="Q51" i="1" s="1"/>
  <c r="V51" i="1" s="1"/>
  <c r="D50" i="1"/>
  <c r="Q50" i="1" s="1"/>
  <c r="D49" i="1"/>
  <c r="Q49" i="1" s="1"/>
  <c r="V49" i="1" s="1"/>
  <c r="D48" i="1"/>
  <c r="Q48" i="1" s="1"/>
  <c r="D47" i="1"/>
  <c r="Q47" i="1" s="1"/>
  <c r="P46" i="1"/>
  <c r="O46" i="1"/>
  <c r="N46" i="1"/>
  <c r="L46" i="1"/>
  <c r="K46" i="1"/>
  <c r="J46" i="1"/>
  <c r="I46" i="1"/>
  <c r="H46" i="1"/>
  <c r="G46" i="1"/>
  <c r="F46" i="1"/>
  <c r="E46" i="1"/>
  <c r="D45" i="1"/>
  <c r="Q45" i="1" s="1"/>
  <c r="D44" i="1"/>
  <c r="Q44" i="1" s="1"/>
  <c r="D43" i="1"/>
  <c r="Q43" i="1" s="1"/>
  <c r="D42" i="1"/>
  <c r="Q42" i="1" s="1"/>
  <c r="D41" i="1"/>
  <c r="Q41" i="1" s="1"/>
  <c r="P40" i="1"/>
  <c r="O40" i="1"/>
  <c r="N40" i="1"/>
  <c r="L40" i="1"/>
  <c r="K40" i="1"/>
  <c r="J40" i="1"/>
  <c r="I40" i="1"/>
  <c r="H40" i="1"/>
  <c r="G40" i="1"/>
  <c r="F40" i="1"/>
  <c r="E40" i="1"/>
  <c r="D39" i="1"/>
  <c r="Q39" i="1" s="1"/>
  <c r="V39" i="1" s="1"/>
  <c r="D38" i="1"/>
  <c r="Q38" i="1" s="1"/>
  <c r="D37" i="1"/>
  <c r="Q37" i="1" s="1"/>
  <c r="V37" i="1" s="1"/>
  <c r="D36" i="1"/>
  <c r="Q36" i="1" s="1"/>
  <c r="D35" i="1"/>
  <c r="Q35" i="1" s="1"/>
  <c r="P34" i="1"/>
  <c r="O34" i="1"/>
  <c r="N34" i="1"/>
  <c r="L34" i="1"/>
  <c r="K34" i="1"/>
  <c r="J34" i="1"/>
  <c r="I34" i="1"/>
  <c r="H34" i="1"/>
  <c r="G34" i="1"/>
  <c r="F34" i="1"/>
  <c r="E34" i="1"/>
  <c r="U31" i="1"/>
  <c r="D32" i="1"/>
  <c r="Q32" i="1" s="1"/>
  <c r="P31" i="1"/>
  <c r="O31" i="1"/>
  <c r="N31" i="1"/>
  <c r="L31" i="1"/>
  <c r="K31" i="1"/>
  <c r="J31" i="1"/>
  <c r="I31" i="1"/>
  <c r="H31" i="1"/>
  <c r="G31" i="1"/>
  <c r="F31" i="1"/>
  <c r="E31" i="1"/>
  <c r="D30" i="1"/>
  <c r="I29" i="1"/>
  <c r="H29" i="1"/>
  <c r="G29" i="1"/>
  <c r="E29" i="1"/>
  <c r="I28" i="1"/>
  <c r="H28" i="1"/>
  <c r="G28" i="1"/>
  <c r="E28" i="1"/>
  <c r="I27" i="1"/>
  <c r="H27" i="1"/>
  <c r="G27" i="1"/>
  <c r="E27" i="1"/>
  <c r="P26" i="1"/>
  <c r="O26" i="1"/>
  <c r="N26" i="1"/>
  <c r="L26" i="1"/>
  <c r="K26" i="1"/>
  <c r="J26" i="1"/>
  <c r="F26" i="1"/>
  <c r="I25" i="1"/>
  <c r="H25" i="1"/>
  <c r="G25" i="1"/>
  <c r="E25" i="1"/>
  <c r="I24" i="1"/>
  <c r="H24" i="1"/>
  <c r="G24" i="1"/>
  <c r="E24" i="1"/>
  <c r="P23" i="1"/>
  <c r="O23" i="1"/>
  <c r="N23" i="1"/>
  <c r="L23" i="1"/>
  <c r="K23" i="1"/>
  <c r="J23" i="1"/>
  <c r="F23" i="1"/>
  <c r="D22" i="1"/>
  <c r="D21" i="1"/>
  <c r="Q21" i="1" s="1"/>
  <c r="V21" i="1" s="1"/>
  <c r="D20" i="1"/>
  <c r="Q20" i="1" s="1"/>
  <c r="V20" i="1" s="1"/>
  <c r="D19" i="1"/>
  <c r="Q19" i="1" s="1"/>
  <c r="V19" i="1" s="1"/>
  <c r="D18" i="1"/>
  <c r="P17" i="1"/>
  <c r="O17" i="1"/>
  <c r="N17" i="1"/>
  <c r="L17" i="1"/>
  <c r="K17" i="1"/>
  <c r="J17" i="1"/>
  <c r="I17" i="1"/>
  <c r="H17" i="1"/>
  <c r="G17" i="1"/>
  <c r="F17" i="1"/>
  <c r="E17" i="1"/>
  <c r="D16" i="1"/>
  <c r="Q16" i="1" s="1"/>
  <c r="V16" i="1" s="1"/>
  <c r="U14" i="1"/>
  <c r="D15" i="1"/>
  <c r="Q15" i="1" s="1"/>
  <c r="P14" i="1"/>
  <c r="O14" i="1"/>
  <c r="N14" i="1"/>
  <c r="L14" i="1"/>
  <c r="K14" i="1"/>
  <c r="J14" i="1"/>
  <c r="I14" i="1"/>
  <c r="H14" i="1"/>
  <c r="G14" i="1"/>
  <c r="F14" i="1"/>
  <c r="E14" i="1"/>
  <c r="D13" i="1"/>
  <c r="Q13" i="1" s="1"/>
  <c r="D12" i="1"/>
  <c r="Q12" i="1" s="1"/>
  <c r="V12" i="1" s="1"/>
  <c r="D11" i="1"/>
  <c r="P10" i="1"/>
  <c r="O10" i="1"/>
  <c r="N10" i="1"/>
  <c r="L10" i="1"/>
  <c r="K10" i="1"/>
  <c r="J10" i="1"/>
  <c r="I10" i="1"/>
  <c r="H10" i="1"/>
  <c r="G10" i="1"/>
  <c r="F10" i="1"/>
  <c r="E10" i="1"/>
  <c r="Q170" i="2" l="1"/>
  <c r="W170" i="2" s="1"/>
  <c r="W9" i="2"/>
  <c r="I26" i="1"/>
  <c r="M128" i="1"/>
  <c r="M26" i="1"/>
  <c r="H26" i="1"/>
  <c r="L146" i="1"/>
  <c r="N146" i="1"/>
  <c r="D156" i="1"/>
  <c r="M23" i="1"/>
  <c r="M146" i="1"/>
  <c r="J128" i="1"/>
  <c r="K128" i="1"/>
  <c r="N9" i="1"/>
  <c r="Q163" i="1"/>
  <c r="V163" i="1" s="1"/>
  <c r="V162" i="1" s="1"/>
  <c r="O9" i="1"/>
  <c r="H23" i="1"/>
  <c r="H90" i="1"/>
  <c r="E128" i="1"/>
  <c r="N128" i="1"/>
  <c r="H128" i="1"/>
  <c r="E26" i="1"/>
  <c r="G146" i="1"/>
  <c r="P146" i="1"/>
  <c r="G26" i="1"/>
  <c r="G128" i="1"/>
  <c r="H146" i="1"/>
  <c r="G90" i="1"/>
  <c r="G23" i="1"/>
  <c r="E33" i="1"/>
  <c r="N33" i="1"/>
  <c r="F146" i="1"/>
  <c r="O33" i="1"/>
  <c r="G33" i="1"/>
  <c r="J146" i="1"/>
  <c r="H33" i="1"/>
  <c r="O90" i="1"/>
  <c r="O128" i="1"/>
  <c r="D153" i="1"/>
  <c r="I33" i="1"/>
  <c r="I90" i="1"/>
  <c r="P9" i="1"/>
  <c r="I23" i="1"/>
  <c r="I9" i="1" s="1"/>
  <c r="J33" i="1"/>
  <c r="F33" i="1"/>
  <c r="D102" i="1"/>
  <c r="K146" i="1"/>
  <c r="D29" i="1"/>
  <c r="Q29" i="1" s="1"/>
  <c r="L9" i="1"/>
  <c r="K33" i="1"/>
  <c r="K90" i="1"/>
  <c r="J90" i="1"/>
  <c r="P128" i="1"/>
  <c r="D143" i="1"/>
  <c r="E146" i="1"/>
  <c r="I146" i="1"/>
  <c r="J9" i="1"/>
  <c r="L33" i="1"/>
  <c r="D46" i="1"/>
  <c r="D91" i="1"/>
  <c r="L90" i="1"/>
  <c r="I128" i="1"/>
  <c r="O146" i="1"/>
  <c r="M33" i="1"/>
  <c r="K9" i="1"/>
  <c r="E90" i="1"/>
  <c r="N90" i="1"/>
  <c r="D116" i="1"/>
  <c r="D24" i="1"/>
  <c r="Q24" i="1" s="1"/>
  <c r="V24" i="1" s="1"/>
  <c r="F90" i="1"/>
  <c r="M90" i="1"/>
  <c r="F9" i="1"/>
  <c r="E23" i="1"/>
  <c r="D25" i="1"/>
  <c r="Q25" i="1" s="1"/>
  <c r="W25" i="1" s="1"/>
  <c r="P33" i="1"/>
  <c r="P90" i="1"/>
  <c r="L128" i="1"/>
  <c r="U159" i="1"/>
  <c r="Q22" i="1"/>
  <c r="V22" i="1" s="1"/>
  <c r="Q30" i="1"/>
  <c r="V30" i="1" s="1"/>
  <c r="W137" i="1"/>
  <c r="D69" i="1"/>
  <c r="D73" i="1"/>
  <c r="Q155" i="1"/>
  <c r="Q153" i="1" s="1"/>
  <c r="Q158" i="1"/>
  <c r="Q156" i="1" s="1"/>
  <c r="Q62" i="1"/>
  <c r="D97" i="1"/>
  <c r="Q166" i="1"/>
  <c r="Q165" i="1" s="1"/>
  <c r="Q164" i="1" s="1"/>
  <c r="D17" i="1"/>
  <c r="D31" i="1"/>
  <c r="Q84" i="1"/>
  <c r="Q83" i="1" s="1"/>
  <c r="V83" i="1" s="1"/>
  <c r="W99" i="1"/>
  <c r="D113" i="1"/>
  <c r="D67" i="1"/>
  <c r="Q117" i="1"/>
  <c r="Q116" i="1" s="1"/>
  <c r="D10" i="1"/>
  <c r="D28" i="1"/>
  <c r="Q28" i="1" s="1"/>
  <c r="D34" i="1"/>
  <c r="D129" i="1"/>
  <c r="V44" i="1"/>
  <c r="W12" i="1"/>
  <c r="W59" i="1"/>
  <c r="V15" i="1"/>
  <c r="V14" i="1" s="1"/>
  <c r="Q14" i="1"/>
  <c r="W14" i="1" s="1"/>
  <c r="W16" i="1"/>
  <c r="W30" i="1"/>
  <c r="V42" i="1"/>
  <c r="V50" i="1"/>
  <c r="Q46" i="1"/>
  <c r="W51" i="1"/>
  <c r="W19" i="1"/>
  <c r="W44" i="1"/>
  <c r="V32" i="1"/>
  <c r="V31" i="1" s="1"/>
  <c r="Q31" i="1"/>
  <c r="W31" i="1" s="1"/>
  <c r="W39" i="1"/>
  <c r="W21" i="1"/>
  <c r="W42" i="1"/>
  <c r="W48" i="1"/>
  <c r="V48" i="1"/>
  <c r="W58" i="1"/>
  <c r="V13" i="1"/>
  <c r="Q34" i="1"/>
  <c r="W38" i="1"/>
  <c r="W45" i="1"/>
  <c r="W13" i="1"/>
  <c r="Q11" i="1"/>
  <c r="Q18" i="1"/>
  <c r="V36" i="1"/>
  <c r="D14" i="1"/>
  <c r="V45" i="1"/>
  <c r="V60" i="1"/>
  <c r="Q67" i="1"/>
  <c r="V71" i="1"/>
  <c r="V77" i="1"/>
  <c r="W109" i="1"/>
  <c r="V109" i="1"/>
  <c r="Q54" i="1"/>
  <c r="W71" i="1"/>
  <c r="W77" i="1"/>
  <c r="V82" i="1"/>
  <c r="Q85" i="1"/>
  <c r="W106" i="1"/>
  <c r="V106" i="1"/>
  <c r="V122" i="1"/>
  <c r="V38" i="1"/>
  <c r="Q40" i="1"/>
  <c r="W53" i="1"/>
  <c r="W56" i="1"/>
  <c r="Q69" i="1"/>
  <c r="W88" i="1"/>
  <c r="V88" i="1"/>
  <c r="W76" i="1"/>
  <c r="W122" i="1"/>
  <c r="W15" i="1"/>
  <c r="W20" i="1"/>
  <c r="W32" i="1"/>
  <c r="D54" i="1"/>
  <c r="W81" i="1"/>
  <c r="V108" i="1"/>
  <c r="W108" i="1"/>
  <c r="D27" i="1"/>
  <c r="D40" i="1"/>
  <c r="W82" i="1"/>
  <c r="V94" i="1"/>
  <c r="W95" i="1"/>
  <c r="W104" i="1"/>
  <c r="W121" i="1"/>
  <c r="V121" i="1"/>
  <c r="W49" i="1"/>
  <c r="V58" i="1"/>
  <c r="V59" i="1"/>
  <c r="W120" i="1"/>
  <c r="V120" i="1"/>
  <c r="W37" i="1"/>
  <c r="V57" i="1"/>
  <c r="V61" i="1"/>
  <c r="D62" i="1"/>
  <c r="V64" i="1"/>
  <c r="W65" i="1"/>
  <c r="W72" i="1"/>
  <c r="U73" i="1"/>
  <c r="W78" i="1"/>
  <c r="W80" i="1"/>
  <c r="Q91" i="1"/>
  <c r="V123" i="1"/>
  <c r="D85" i="1"/>
  <c r="D126" i="1"/>
  <c r="D125" i="1" s="1"/>
  <c r="Q127" i="1"/>
  <c r="W127" i="1" s="1"/>
  <c r="W136" i="1"/>
  <c r="V139" i="1"/>
  <c r="Q138" i="1"/>
  <c r="W138" i="1" s="1"/>
  <c r="V141" i="1"/>
  <c r="W145" i="1"/>
  <c r="V145" i="1"/>
  <c r="V150" i="1"/>
  <c r="Q115" i="1"/>
  <c r="W115" i="1" s="1"/>
  <c r="V119" i="1"/>
  <c r="V130" i="1"/>
  <c r="W150" i="1"/>
  <c r="W154" i="1"/>
  <c r="Q167" i="1"/>
  <c r="V168" i="1"/>
  <c r="V167" i="1" s="1"/>
  <c r="U110" i="1"/>
  <c r="W130" i="1"/>
  <c r="W141" i="1"/>
  <c r="Q159" i="1"/>
  <c r="V160" i="1"/>
  <c r="U167" i="1"/>
  <c r="V70" i="1"/>
  <c r="Q74" i="1"/>
  <c r="V95" i="1"/>
  <c r="W96" i="1"/>
  <c r="Q101" i="1"/>
  <c r="Q97" i="1" s="1"/>
  <c r="Q103" i="1"/>
  <c r="W135" i="1"/>
  <c r="V135" i="1"/>
  <c r="W142" i="1"/>
  <c r="V144" i="1"/>
  <c r="Q143" i="1"/>
  <c r="W143" i="1" s="1"/>
  <c r="W160" i="1"/>
  <c r="U165" i="1"/>
  <c r="W79" i="1"/>
  <c r="W87" i="1"/>
  <c r="V100" i="1"/>
  <c r="V104" i="1"/>
  <c r="W118" i="1"/>
  <c r="U126" i="1"/>
  <c r="W140" i="1"/>
  <c r="V140" i="1"/>
  <c r="V148" i="1"/>
  <c r="Q147" i="1"/>
  <c r="V99" i="1"/>
  <c r="W105" i="1"/>
  <c r="D110" i="1"/>
  <c r="Q111" i="1"/>
  <c r="V142" i="1"/>
  <c r="V131" i="1"/>
  <c r="Q129" i="1"/>
  <c r="V133" i="1"/>
  <c r="D138" i="1"/>
  <c r="W148" i="1"/>
  <c r="U147" i="1"/>
  <c r="W149" i="1"/>
  <c r="U162" i="1"/>
  <c r="W134" i="1"/>
  <c r="W139" i="1"/>
  <c r="W144" i="1"/>
  <c r="D167" i="1"/>
  <c r="Q152" i="1"/>
  <c r="V157" i="1"/>
  <c r="V156" i="1" s="1"/>
  <c r="D159" i="1"/>
  <c r="D147" i="1"/>
  <c r="W157" i="1"/>
  <c r="Q162" i="1" l="1"/>
  <c r="W166" i="1"/>
  <c r="H9" i="1"/>
  <c r="H170" i="1" s="1"/>
  <c r="M9" i="1"/>
  <c r="E9" i="1"/>
  <c r="E170" i="1" s="1"/>
  <c r="W163" i="1"/>
  <c r="O170" i="1"/>
  <c r="N170" i="1"/>
  <c r="W161" i="1"/>
  <c r="V161" i="1"/>
  <c r="V159" i="1" s="1"/>
  <c r="P170" i="1"/>
  <c r="M170" i="1"/>
  <c r="V25" i="1"/>
  <c r="V23" i="1" s="1"/>
  <c r="D23" i="1"/>
  <c r="G9" i="1"/>
  <c r="G170" i="1" s="1"/>
  <c r="V29" i="1"/>
  <c r="W29" i="1"/>
  <c r="V166" i="1"/>
  <c r="V165" i="1" s="1"/>
  <c r="V164" i="1" s="1"/>
  <c r="I170" i="1"/>
  <c r="F170" i="1"/>
  <c r="K170" i="1"/>
  <c r="J170" i="1"/>
  <c r="D128" i="1"/>
  <c r="V84" i="1"/>
  <c r="L170" i="1"/>
  <c r="Q23" i="1"/>
  <c r="D146" i="1"/>
  <c r="W84" i="1"/>
  <c r="W83" i="1"/>
  <c r="V28" i="1"/>
  <c r="W22" i="1"/>
  <c r="V69" i="1"/>
  <c r="D90" i="1"/>
  <c r="D33" i="1"/>
  <c r="W158" i="1"/>
  <c r="W117" i="1"/>
  <c r="U116" i="1"/>
  <c r="W159" i="1"/>
  <c r="V115" i="1"/>
  <c r="Q113" i="1"/>
  <c r="D26" i="1"/>
  <c r="Q27" i="1"/>
  <c r="W27" i="1" s="1"/>
  <c r="W35" i="1"/>
  <c r="U34" i="1"/>
  <c r="V35" i="1"/>
  <c r="V34" i="1" s="1"/>
  <c r="Q151" i="1"/>
  <c r="W151" i="1" s="1"/>
  <c r="W152" i="1"/>
  <c r="V152" i="1"/>
  <c r="V151" i="1" s="1"/>
  <c r="W114" i="1"/>
  <c r="V114" i="1"/>
  <c r="U113" i="1"/>
  <c r="U156" i="1"/>
  <c r="U91" i="1"/>
  <c r="W92" i="1"/>
  <c r="W124" i="1"/>
  <c r="W94" i="1"/>
  <c r="W133" i="1"/>
  <c r="V92" i="1"/>
  <c r="V18" i="1"/>
  <c r="V17" i="1" s="1"/>
  <c r="Q17" i="1"/>
  <c r="U26" i="1"/>
  <c r="V117" i="1"/>
  <c r="W111" i="1"/>
  <c r="V111" i="1"/>
  <c r="Q110" i="1"/>
  <c r="W110" i="1" s="1"/>
  <c r="W155" i="1"/>
  <c r="W123" i="1"/>
  <c r="W93" i="1"/>
  <c r="V124" i="1"/>
  <c r="U153" i="1"/>
  <c r="W132" i="1"/>
  <c r="U129" i="1"/>
  <c r="V132" i="1"/>
  <c r="V129" i="1" s="1"/>
  <c r="Q10" i="1"/>
  <c r="V11" i="1"/>
  <c r="V10" i="1" s="1"/>
  <c r="U85" i="1"/>
  <c r="W86" i="1"/>
  <c r="W43" i="1"/>
  <c r="W66" i="1"/>
  <c r="W61" i="1"/>
  <c r="W89" i="1"/>
  <c r="W98" i="1"/>
  <c r="V98" i="1"/>
  <c r="U97" i="1"/>
  <c r="W107" i="1"/>
  <c r="V107" i="1"/>
  <c r="V158" i="1"/>
  <c r="W64" i="1"/>
  <c r="V43" i="1"/>
  <c r="W112" i="1"/>
  <c r="Q126" i="1"/>
  <c r="Q125" i="1" s="1"/>
  <c r="V127" i="1"/>
  <c r="V126" i="1" s="1"/>
  <c r="V125" i="1" s="1"/>
  <c r="W147" i="1"/>
  <c r="V143" i="1"/>
  <c r="W24" i="1"/>
  <c r="U23" i="1"/>
  <c r="W60" i="1"/>
  <c r="W162" i="1"/>
  <c r="U125" i="1"/>
  <c r="U102" i="1"/>
  <c r="W103" i="1"/>
  <c r="U164" i="1"/>
  <c r="W165" i="1"/>
  <c r="V103" i="1"/>
  <c r="Q102" i="1"/>
  <c r="W75" i="1"/>
  <c r="W50" i="1"/>
  <c r="V86" i="1"/>
  <c r="U54" i="1"/>
  <c r="W55" i="1"/>
  <c r="V55" i="1"/>
  <c r="V54" i="1" s="1"/>
  <c r="V66" i="1"/>
  <c r="V147" i="1"/>
  <c r="V155" i="1"/>
  <c r="V153" i="1" s="1"/>
  <c r="W101" i="1"/>
  <c r="V101" i="1"/>
  <c r="Q73" i="1"/>
  <c r="Q33" i="1" s="1"/>
  <c r="V74" i="1"/>
  <c r="V138" i="1"/>
  <c r="W74" i="1"/>
  <c r="V93" i="1"/>
  <c r="V75" i="1"/>
  <c r="W18" i="1"/>
  <c r="U17" i="1"/>
  <c r="W28" i="1"/>
  <c r="W70" i="1"/>
  <c r="U69" i="1"/>
  <c r="V89" i="1"/>
  <c r="U10" i="1"/>
  <c r="W11" i="1"/>
  <c r="W36" i="1"/>
  <c r="W119" i="1"/>
  <c r="Q128" i="1"/>
  <c r="V112" i="1"/>
  <c r="W57" i="1"/>
  <c r="W100" i="1"/>
  <c r="U146" i="1" l="1"/>
  <c r="D9" i="1"/>
  <c r="D170" i="1" s="1"/>
  <c r="V102" i="1"/>
  <c r="W126" i="1"/>
  <c r="Q90" i="1"/>
  <c r="Q146" i="1"/>
  <c r="V128" i="1"/>
  <c r="V91" i="1"/>
  <c r="V113" i="1"/>
  <c r="V85" i="1"/>
  <c r="W125" i="1"/>
  <c r="W113" i="1"/>
  <c r="W73" i="1"/>
  <c r="W116" i="1"/>
  <c r="U128" i="1"/>
  <c r="W129" i="1"/>
  <c r="W68" i="1"/>
  <c r="U67" i="1"/>
  <c r="V68" i="1"/>
  <c r="V67" i="1" s="1"/>
  <c r="V146" i="1"/>
  <c r="W34" i="1"/>
  <c r="W47" i="1"/>
  <c r="U46" i="1"/>
  <c r="V47" i="1"/>
  <c r="W17" i="1"/>
  <c r="W52" i="1"/>
  <c r="V52" i="1"/>
  <c r="U9" i="1"/>
  <c r="W10" i="1"/>
  <c r="V73" i="1"/>
  <c r="W63" i="1"/>
  <c r="U62" i="1"/>
  <c r="V63" i="1"/>
  <c r="V62" i="1" s="1"/>
  <c r="W164" i="1"/>
  <c r="W23" i="1"/>
  <c r="W85" i="1"/>
  <c r="W153" i="1"/>
  <c r="V110" i="1"/>
  <c r="Q26" i="1"/>
  <c r="Q9" i="1" s="1"/>
  <c r="V27" i="1"/>
  <c r="V26" i="1" s="1"/>
  <c r="V9" i="1" s="1"/>
  <c r="W69" i="1"/>
  <c r="W102" i="1"/>
  <c r="W97" i="1"/>
  <c r="U90" i="1"/>
  <c r="W91" i="1"/>
  <c r="W54" i="1"/>
  <c r="V97" i="1"/>
  <c r="V116" i="1"/>
  <c r="W156" i="1"/>
  <c r="W41" i="1"/>
  <c r="U40" i="1"/>
  <c r="V41" i="1"/>
  <c r="V40" i="1" s="1"/>
  <c r="W146" i="1" l="1"/>
  <c r="V90" i="1"/>
  <c r="Q170" i="1"/>
  <c r="W40" i="1"/>
  <c r="W62" i="1"/>
  <c r="W67" i="1"/>
  <c r="W90" i="1"/>
  <c r="U33" i="1"/>
  <c r="V46" i="1"/>
  <c r="V33" i="1" s="1"/>
  <c r="W26" i="1"/>
  <c r="W128" i="1"/>
  <c r="W9" i="1"/>
  <c r="W46" i="1"/>
  <c r="V170" i="1" l="1"/>
  <c r="W33" i="1"/>
  <c r="U170" i="1"/>
  <c r="W170" i="1" l="1"/>
</calcChain>
</file>

<file path=xl/sharedStrings.xml><?xml version="1.0" encoding="utf-8"?>
<sst xmlns="http://schemas.openxmlformats.org/spreadsheetml/2006/main" count="632" uniqueCount="314">
  <si>
    <t>INSTITUTO NACIONAL DE INNOVACION Y TRANSFERENCIA EN TECNOLOGIA AGROPECUARIA</t>
  </si>
  <si>
    <t>RESUMEN GENERAL DEL PRESUPUESTO DE EGRESOS</t>
  </si>
  <si>
    <t>PERIODO 2021</t>
  </si>
  <si>
    <t>(colones)</t>
  </si>
  <si>
    <t>CODIGO</t>
  </si>
  <si>
    <t>PARTIDA Y SUBPARTIDA</t>
  </si>
  <si>
    <t>PRESUPUESTO</t>
  </si>
  <si>
    <t>DIFERENCIA</t>
  </si>
  <si>
    <t>PORCENTAJE DE EJECUCIÓN</t>
  </si>
  <si>
    <t>ORDINARIO</t>
  </si>
  <si>
    <t>TOTAL MODIFICACIONES</t>
  </si>
  <si>
    <t>Modificación Decreto N° 008-H (diciembre 2020)</t>
  </si>
  <si>
    <t>Faltantes de Salario Escolar 2021 H-001 (enero 2021)</t>
  </si>
  <si>
    <t>Compromisos No Devengados 2020 H-002 (enero 2021)</t>
  </si>
  <si>
    <t xml:space="preserve">1er Ajuste al presupuesto institucional H-003 (febrero 2021) </t>
  </si>
  <si>
    <t>MODIFICACION Legislativa H-013</t>
  </si>
  <si>
    <t>Reprogramación presupuestaria H-004 (abril 2021)</t>
  </si>
  <si>
    <t xml:space="preserve">2do Ajuste al presupuesto institucional H-005 (abril 2021) </t>
  </si>
  <si>
    <t>Extraordinario (abril 2021)</t>
  </si>
  <si>
    <t>3er Ajuste al presupuesto institucional H-006 (mayo 2021)</t>
  </si>
  <si>
    <t>Extraordinario (mayo 2021)</t>
  </si>
  <si>
    <t>4to Ajuste al presupuesto institucional H-007 (setiembre 2021)</t>
  </si>
  <si>
    <t>Extraordinario (setiembre 2021)</t>
  </si>
  <si>
    <t>TOTAL</t>
  </si>
  <si>
    <t xml:space="preserve"> REMUNERACIONES</t>
  </si>
  <si>
    <t xml:space="preserve"> REMUNERACIONES BASICAS</t>
  </si>
  <si>
    <t>0.01.01</t>
  </si>
  <si>
    <t xml:space="preserve"> Sueldos para cargos fijos</t>
  </si>
  <si>
    <t>0.01.02</t>
  </si>
  <si>
    <t xml:space="preserve"> Jornales </t>
  </si>
  <si>
    <t>0.01.03</t>
  </si>
  <si>
    <t>Servicios especiales</t>
  </si>
  <si>
    <t xml:space="preserve"> REMUNERACIONES EVENTUALES</t>
  </si>
  <si>
    <t>0.02.01</t>
  </si>
  <si>
    <t xml:space="preserve"> Tiempo extraordinario</t>
  </si>
  <si>
    <t>0.02.05</t>
  </si>
  <si>
    <t xml:space="preserve"> Dietas</t>
  </si>
  <si>
    <t xml:space="preserve"> INCENTIVOS SALARIALES</t>
  </si>
  <si>
    <t>0.03.01</t>
  </si>
  <si>
    <t>Retribuciones por Años Servidos</t>
  </si>
  <si>
    <t>0.03.02</t>
  </si>
  <si>
    <t>Restriccion al ejercicio liberal de la profesion</t>
  </si>
  <si>
    <t>0.03.03</t>
  </si>
  <si>
    <t>Decimotercer mes</t>
  </si>
  <si>
    <t>0.03.04</t>
  </si>
  <si>
    <t xml:space="preserve"> Salario Escolar</t>
  </si>
  <si>
    <t>0.03.99</t>
  </si>
  <si>
    <t xml:space="preserve"> Otros incentivos salariales</t>
  </si>
  <si>
    <t xml:space="preserve"> CONTRIBUCIONES PATRONALES AL DESARROLLO Y LA SEGURIDAD SOCIAL</t>
  </si>
  <si>
    <t>0.04.01</t>
  </si>
  <si>
    <t xml:space="preserve"> Contribución Patronal al Seguro de Salud de la Caja  Costarricense del Seguro Social 9,25% </t>
  </si>
  <si>
    <t>0.04.05</t>
  </si>
  <si>
    <t xml:space="preserve"> Contribución patronal al Banco Popular y de Desarr. Com.0,5%</t>
  </si>
  <si>
    <t xml:space="preserve"> CONTRIBUCIONES PATRONALES A FONDOS DE PENSIONES Y OTROS FONDOS DE CAPITALIZACION </t>
  </si>
  <si>
    <t>0.05.01</t>
  </si>
  <si>
    <t xml:space="preserve"> Contribución patronal al fondo de pensiones CCSS 5,08%</t>
  </si>
  <si>
    <t>0.05.02</t>
  </si>
  <si>
    <t xml:space="preserve"> Aporte patronal régimen obligatorio de pensiones 1,5 %</t>
  </si>
  <si>
    <t>0.05.03</t>
  </si>
  <si>
    <t xml:space="preserve"> Aporte patronal al Fondo de Capitalización laboral 3 %</t>
  </si>
  <si>
    <t>0.05.05</t>
  </si>
  <si>
    <t>Contribución patronal a fondos administ por entes privados 5,33%</t>
  </si>
  <si>
    <t>0.99</t>
  </si>
  <si>
    <t>REMUNERACIONES DIVERSAS</t>
  </si>
  <si>
    <t>0.99.01</t>
  </si>
  <si>
    <t>Gastos de representación</t>
  </si>
  <si>
    <t xml:space="preserve"> SERVICIOS</t>
  </si>
  <si>
    <t xml:space="preserve"> ALQUILERES</t>
  </si>
  <si>
    <t>1.01.01</t>
  </si>
  <si>
    <t xml:space="preserve"> Alquiler de edificios, locales y terrenos</t>
  </si>
  <si>
    <t>1.01.02</t>
  </si>
  <si>
    <t xml:space="preserve"> Alquiler de maquinaria, equipo y mobiliario</t>
  </si>
  <si>
    <t>1.01.03</t>
  </si>
  <si>
    <t xml:space="preserve"> Alquiler de equipo de cómputo</t>
  </si>
  <si>
    <t>1.01.04</t>
  </si>
  <si>
    <t xml:space="preserve"> Alquiler y derechos para telecomunicaciones</t>
  </si>
  <si>
    <t>1.01.99</t>
  </si>
  <si>
    <t xml:space="preserve"> Otros alquileres</t>
  </si>
  <si>
    <t xml:space="preserve"> SERVICIOS BASICOS</t>
  </si>
  <si>
    <t>1.02.01</t>
  </si>
  <si>
    <t xml:space="preserve"> Servicio de agua y alcantarillado</t>
  </si>
  <si>
    <t>1.02.02</t>
  </si>
  <si>
    <t xml:space="preserve"> Servicio de energía eléctrica</t>
  </si>
  <si>
    <t>1.02.03</t>
  </si>
  <si>
    <t xml:space="preserve"> Servicios de correo</t>
  </si>
  <si>
    <t xml:space="preserve">1.02.04 </t>
  </si>
  <si>
    <t xml:space="preserve"> Servicio de telecomunicaciones</t>
  </si>
  <si>
    <t>1.02.99</t>
  </si>
  <si>
    <t xml:space="preserve"> Otros servicios básicos</t>
  </si>
  <si>
    <t xml:space="preserve"> SERVICIOS COMERCIALES Y FINANCIEROS</t>
  </si>
  <si>
    <t xml:space="preserve">1.03.01 </t>
  </si>
  <si>
    <t xml:space="preserve">  Información</t>
  </si>
  <si>
    <t>1.03.02</t>
  </si>
  <si>
    <t xml:space="preserve">  Publicidad y propaganda</t>
  </si>
  <si>
    <t>1.03.03</t>
  </si>
  <si>
    <t xml:space="preserve">  Impresión, encuadernación y otros</t>
  </si>
  <si>
    <t xml:space="preserve">1.03.04 </t>
  </si>
  <si>
    <t xml:space="preserve">  Transporte de bienes</t>
  </si>
  <si>
    <t>1.03.05</t>
  </si>
  <si>
    <t>Servicios Aduaneros</t>
  </si>
  <si>
    <t>1.03.06</t>
  </si>
  <si>
    <t xml:space="preserve">  Comisiones y gastos por servicios financ y comerciales</t>
  </si>
  <si>
    <t xml:space="preserve">1.03.07 </t>
  </si>
  <si>
    <t xml:space="preserve">  Servicios de tecnologías de información</t>
  </si>
  <si>
    <t xml:space="preserve">  SERVICIOS DE GESTION Y APOYO</t>
  </si>
  <si>
    <t>1.04.01</t>
  </si>
  <si>
    <t xml:space="preserve">  Servicios en ciencias de la salud</t>
  </si>
  <si>
    <t>1.04.02</t>
  </si>
  <si>
    <t xml:space="preserve">  Servicios Juridicos</t>
  </si>
  <si>
    <t>1.04.03</t>
  </si>
  <si>
    <t xml:space="preserve">  Servicios de ingeniería y arquitectura</t>
  </si>
  <si>
    <t>1.04.04</t>
  </si>
  <si>
    <t xml:space="preserve">  Servicios en ciencias económicas y sociales</t>
  </si>
  <si>
    <t>1.04.05</t>
  </si>
  <si>
    <t xml:space="preserve">  Servicios informáticos</t>
  </si>
  <si>
    <t>1.04.06</t>
  </si>
  <si>
    <t xml:space="preserve">  Servicios generales</t>
  </si>
  <si>
    <t>1.04.99</t>
  </si>
  <si>
    <t xml:space="preserve">  Otros servicios de gestión y apoyo</t>
  </si>
  <si>
    <t xml:space="preserve">  GASTOS DE VIAJE Y DE TRANSPORTE</t>
  </si>
  <si>
    <t>1.05.01</t>
  </si>
  <si>
    <t xml:space="preserve">  Transporte dentro del país</t>
  </si>
  <si>
    <t>1.05.02</t>
  </si>
  <si>
    <t xml:space="preserve">  Viáticos dentro del país</t>
  </si>
  <si>
    <t>1.05.03</t>
  </si>
  <si>
    <t xml:space="preserve">  Transporte en el exterior</t>
  </si>
  <si>
    <t>1.05.04</t>
  </si>
  <si>
    <t xml:space="preserve">  Viáticos en el exterior</t>
  </si>
  <si>
    <t xml:space="preserve">  SEGUROS, REASEGUROS Y OTRAS OBLIGACIONES</t>
  </si>
  <si>
    <t>1.06.01</t>
  </si>
  <si>
    <t xml:space="preserve">  Seguros</t>
  </si>
  <si>
    <t xml:space="preserve">  CAPACITACION Y PROTOCOLO</t>
  </si>
  <si>
    <t>1.07.01</t>
  </si>
  <si>
    <t xml:space="preserve">   Actividades de capacitación</t>
  </si>
  <si>
    <t>1.07.02</t>
  </si>
  <si>
    <t xml:space="preserve">   Actividades protocolarias y sociales</t>
  </si>
  <si>
    <t>1.07.03</t>
  </si>
  <si>
    <t>Gastos de reprasentacion institucional</t>
  </si>
  <si>
    <t xml:space="preserve">   MATENIMIENTO Y REPARACION</t>
  </si>
  <si>
    <t>1.08.01</t>
  </si>
  <si>
    <t xml:space="preserve">   Mantenimiento de edificios y locales</t>
  </si>
  <si>
    <t>1.08.02</t>
  </si>
  <si>
    <t xml:space="preserve">   Mantenimiento de vías de comunicación</t>
  </si>
  <si>
    <t>1.08.03</t>
  </si>
  <si>
    <t xml:space="preserve">   Mantenimiento de instalaciones y otras obras</t>
  </si>
  <si>
    <t>1.08.04</t>
  </si>
  <si>
    <t xml:space="preserve">   Manten.reparación maquin. Equipo de producción</t>
  </si>
  <si>
    <t>1.08.05</t>
  </si>
  <si>
    <t xml:space="preserve">   Mantenimiento y reparación de equipo de transporte</t>
  </si>
  <si>
    <t>1.08.06</t>
  </si>
  <si>
    <t xml:space="preserve">   Manten, reparac. Maquinaria y equipo de comunicación</t>
  </si>
  <si>
    <t>1.08.07</t>
  </si>
  <si>
    <t xml:space="preserve">   Manten.reparación equipo y mobiliario de oficina</t>
  </si>
  <si>
    <t>1.08.08</t>
  </si>
  <si>
    <t xml:space="preserve">   Manten, reparación equipo de cómputo y sist. De informac.</t>
  </si>
  <si>
    <t>1.08.99</t>
  </si>
  <si>
    <t xml:space="preserve">   Mantenimiento y reparación de otros equipos</t>
  </si>
  <si>
    <t>IMPUESTOS</t>
  </si>
  <si>
    <t>1.09.99</t>
  </si>
  <si>
    <t>Otros Impuestos</t>
  </si>
  <si>
    <t xml:space="preserve">  SERVICIOS DIVERSOS</t>
  </si>
  <si>
    <t>1.99.01</t>
  </si>
  <si>
    <t xml:space="preserve">Servicios de Regulación </t>
  </si>
  <si>
    <t>1.99.02</t>
  </si>
  <si>
    <t xml:space="preserve"> Intereses moratorios y multas</t>
  </si>
  <si>
    <t>1.99.05</t>
  </si>
  <si>
    <t>Deducibles</t>
  </si>
  <si>
    <t>1.99.99</t>
  </si>
  <si>
    <t xml:space="preserve">  Otros servicios no especificados</t>
  </si>
  <si>
    <t xml:space="preserve">  MATERIALES Y SUMINISTROS</t>
  </si>
  <si>
    <t xml:space="preserve">  PRODUCTOS QUIMICOS Y CONEXOS</t>
  </si>
  <si>
    <t>2.01.01</t>
  </si>
  <si>
    <t xml:space="preserve">  Combustibles y lubricantes</t>
  </si>
  <si>
    <t>2.01.02</t>
  </si>
  <si>
    <t xml:space="preserve">  Productos farmaceúticos y medicinales</t>
  </si>
  <si>
    <t>2.01.03</t>
  </si>
  <si>
    <t xml:space="preserve">  Productos veterinarios</t>
  </si>
  <si>
    <t>2.01.04</t>
  </si>
  <si>
    <t xml:space="preserve">  Tintas, pinturas y diluyentes</t>
  </si>
  <si>
    <t>2.01.99</t>
  </si>
  <si>
    <t xml:space="preserve">  Otros productos químicos</t>
  </si>
  <si>
    <t xml:space="preserve">  ALIMENTOS  Y PRODUCTOS AGROPECUARIOS</t>
  </si>
  <si>
    <t>2.02.01</t>
  </si>
  <si>
    <t xml:space="preserve">  Productos pecuarios y otras especies</t>
  </si>
  <si>
    <t>2.02.02</t>
  </si>
  <si>
    <t xml:space="preserve">  Productos agroforestales</t>
  </si>
  <si>
    <t>2.02.03</t>
  </si>
  <si>
    <t xml:space="preserve">  Alimentos y bebidas</t>
  </si>
  <si>
    <t>2.02.04</t>
  </si>
  <si>
    <t xml:space="preserve">  Alimentos para animales</t>
  </si>
  <si>
    <t xml:space="preserve">  MATERIALES Y PROD. DE USO EN CONSTRUC.Y MANT</t>
  </si>
  <si>
    <t>2.03.01</t>
  </si>
  <si>
    <t xml:space="preserve">  Materiales y productos metálicos</t>
  </si>
  <si>
    <t>2.03.02</t>
  </si>
  <si>
    <t xml:space="preserve">  Materiales y productos minerales y asfálticos</t>
  </si>
  <si>
    <t>2.03.03</t>
  </si>
  <si>
    <t xml:space="preserve">  Madera y sus derivados</t>
  </si>
  <si>
    <t>2.03.04</t>
  </si>
  <si>
    <t xml:space="preserve">  Materiales y productos eléctricos, telefónic. y de cómputo</t>
  </si>
  <si>
    <t>2.03.05</t>
  </si>
  <si>
    <t xml:space="preserve">  Materiales y productos de vidrio</t>
  </si>
  <si>
    <t>2.03.06</t>
  </si>
  <si>
    <t xml:space="preserve">  Materiales y productos plásticos</t>
  </si>
  <si>
    <t>2.03.99</t>
  </si>
  <si>
    <t xml:space="preserve">  Otros materiales y productos de uso en la construcc.</t>
  </si>
  <si>
    <t>2 04</t>
  </si>
  <si>
    <t xml:space="preserve">  HERRAMIENTAS, REPUESTOS Y ACCESORIOS</t>
  </si>
  <si>
    <t>2 04 01</t>
  </si>
  <si>
    <t xml:space="preserve">  Herramientas e instrumentos</t>
  </si>
  <si>
    <t>2.04.02</t>
  </si>
  <si>
    <t xml:space="preserve">  Repuestos y accesorios</t>
  </si>
  <si>
    <t xml:space="preserve">  BIENES PARA LA PRODUCCION Y COMERCIALIZACION</t>
  </si>
  <si>
    <t>2.05.01</t>
  </si>
  <si>
    <t xml:space="preserve">  Materia prima</t>
  </si>
  <si>
    <t>2.05.99</t>
  </si>
  <si>
    <t>Otros bienes para la produccion y comercializacion</t>
  </si>
  <si>
    <t xml:space="preserve">  UTILES MATERIALES Y SUMINISTROS</t>
  </si>
  <si>
    <t>2.99.01</t>
  </si>
  <si>
    <t xml:space="preserve">  Utiles y materiales de oficina y computo</t>
  </si>
  <si>
    <t>2.99.02</t>
  </si>
  <si>
    <t xml:space="preserve">  Utiles y materiales médicos, hospitalarios y de investigac.</t>
  </si>
  <si>
    <t>2.99.03</t>
  </si>
  <si>
    <t xml:space="preserve">  Productos de papel, cartón e impresos</t>
  </si>
  <si>
    <t>2.99.04</t>
  </si>
  <si>
    <t xml:space="preserve">  Textiles y vestuarios</t>
  </si>
  <si>
    <t>2.99.05</t>
  </si>
  <si>
    <t xml:space="preserve">  Utiles y materiales de limpieza</t>
  </si>
  <si>
    <t>2.99.06</t>
  </si>
  <si>
    <t xml:space="preserve">  Utiles y materiales de resguardo y seguridad</t>
  </si>
  <si>
    <t>2.99.07</t>
  </si>
  <si>
    <t xml:space="preserve"> Utiles y materiales de cocina y comedor</t>
  </si>
  <si>
    <t>2.99.99</t>
  </si>
  <si>
    <t xml:space="preserve">  Otros útiles, materiales y suministros</t>
  </si>
  <si>
    <t xml:space="preserve">  INTERESES Y COMISIONES</t>
  </si>
  <si>
    <t xml:space="preserve"> COMISIONES Y OTROS GASTOS</t>
  </si>
  <si>
    <t>3.04.05</t>
  </si>
  <si>
    <t xml:space="preserve">  Diferencia por tipo de cambio</t>
  </si>
  <si>
    <t xml:space="preserve">  BIENES DURADEROS</t>
  </si>
  <si>
    <t xml:space="preserve">  MAQUINARIA, EQUIPO Y MOBILIARIO</t>
  </si>
  <si>
    <t>5.01.01</t>
  </si>
  <si>
    <t xml:space="preserve">  Maquinaria y equipo para la producción</t>
  </si>
  <si>
    <t>5.01.02</t>
  </si>
  <si>
    <t xml:space="preserve">  Equipo de transporte</t>
  </si>
  <si>
    <t>5.01.03</t>
  </si>
  <si>
    <t xml:space="preserve">  Equipo de comunicación</t>
  </si>
  <si>
    <t>5.01.04</t>
  </si>
  <si>
    <t xml:space="preserve">  Equipo y mobiliario de oficina</t>
  </si>
  <si>
    <t>5.01.05</t>
  </si>
  <si>
    <t xml:space="preserve">  Equipo de cómputo</t>
  </si>
  <si>
    <t>5.01.06</t>
  </si>
  <si>
    <t xml:space="preserve">  Equipo sanitario, de laboratorio  e investigación</t>
  </si>
  <si>
    <t>5.01.07</t>
  </si>
  <si>
    <t xml:space="preserve">  Equipo y mobiliario educacional deportivo y recreativo</t>
  </si>
  <si>
    <t>5.01.99</t>
  </si>
  <si>
    <t xml:space="preserve">  Maquinaria y equipo diverso</t>
  </si>
  <si>
    <t xml:space="preserve">  CONSTRUCCIONES, ADICIONES Y MEJORAS</t>
  </si>
  <si>
    <t>5.02.01</t>
  </si>
  <si>
    <t>Edificios</t>
  </si>
  <si>
    <t>5.02.02</t>
  </si>
  <si>
    <t>Vias de comunicación terrestre</t>
  </si>
  <si>
    <t>5.02.07</t>
  </si>
  <si>
    <t>Instalaciones</t>
  </si>
  <si>
    <t>5.02.99</t>
  </si>
  <si>
    <t xml:space="preserve">  Otras construcciones, adiciones y mejoras</t>
  </si>
  <si>
    <t xml:space="preserve">  BIENES DURADEROS DIVERSOS</t>
  </si>
  <si>
    <t>5.99.01</t>
  </si>
  <si>
    <t xml:space="preserve">  Semovientes</t>
  </si>
  <si>
    <t>5.99.03</t>
  </si>
  <si>
    <t>Bienes Intangibles</t>
  </si>
  <si>
    <t xml:space="preserve">  TRANSFERENCIAS CORRIENTES</t>
  </si>
  <si>
    <t>6.01</t>
  </si>
  <si>
    <t>TRANSFERENCIAS SECTOR PUBLICO</t>
  </si>
  <si>
    <t>6.01.02</t>
  </si>
  <si>
    <t>Transferencias Corrientes a Organos Desconcentrados</t>
  </si>
  <si>
    <t>6.01.03</t>
  </si>
  <si>
    <t>Transferencias Corrientes a Instituciones Descentralizadas no Empresariales
 6.01.03.200  Contribución Estatal Seguro de Pensiones
6.01.03.202  Contribución Estatal Seguro de Salud</t>
  </si>
  <si>
    <t>6.01.08</t>
  </si>
  <si>
    <t>Fondos en fideicomiso gasto corriente</t>
  </si>
  <si>
    <t xml:space="preserve">  TRANSFERENCIA CORRIENTES A PERSONA</t>
  </si>
  <si>
    <t>6.02.01</t>
  </si>
  <si>
    <t xml:space="preserve">  Becas a funcionarios</t>
  </si>
  <si>
    <t>6.03</t>
  </si>
  <si>
    <t>PRESTACIONES</t>
  </si>
  <si>
    <t>6.03.01</t>
  </si>
  <si>
    <t>Prestaciones Legales</t>
  </si>
  <si>
    <t>6.03.99</t>
  </si>
  <si>
    <t>Otras Prestaciones</t>
  </si>
  <si>
    <t xml:space="preserve">  TRANSFERENCIAS CORR. ENTID.PRIVADAS SIN FINES LUCRO</t>
  </si>
  <si>
    <t>6.04.01</t>
  </si>
  <si>
    <t xml:space="preserve">  Transferencias corrientes a Asociaciones </t>
  </si>
  <si>
    <t>6.04.02</t>
  </si>
  <si>
    <t xml:space="preserve">  Transferencias corrientes a Fundaciones</t>
  </si>
  <si>
    <t>6.06</t>
  </si>
  <si>
    <t>OTRAS TRANSFERENCIAS CORRIENTES AL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</si>
  <si>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</si>
  <si>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</si>
  <si>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</si>
  <si>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</si>
  <si>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</si>
  <si>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</si>
  <si>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</si>
  <si>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</si>
  <si>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TRANSFERENCIAS DE CAPITAL</t>
  </si>
  <si>
    <t>7.01</t>
  </si>
  <si>
    <t>TRANSFERENCIAS DE CAPITAL AL SECTOR PUBLICO</t>
  </si>
  <si>
    <t>7.01.02</t>
  </si>
  <si>
    <t>Transferencias de capital a Organos desconcentrados Comisión Nacional de Emergencia</t>
  </si>
  <si>
    <t xml:space="preserve">CUENTAS  ESPECIALES </t>
  </si>
  <si>
    <t>9.02</t>
  </si>
  <si>
    <t>Sumas sin asignacion presupuestaria</t>
  </si>
  <si>
    <t>Salarios (MAG)</t>
  </si>
  <si>
    <t>EGRESOS</t>
  </si>
  <si>
    <t>TOTAL Devengado 
I Semestre 2021</t>
  </si>
  <si>
    <t>TOTAL 
Pagado 
I Semestre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</si>
</sst>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&quot;-&quot;_-;_-@_-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Alignment="1"/>
    <xf numFmtId="0" fontId="0" fillId="0" borderId="0" xfId="0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3" fillId="0" borderId="10" xfId="3" applyFont="1" applyFill="1" applyBorder="1"/>
    <xf numFmtId="164" fontId="3" fillId="0" borderId="9" xfId="3" applyFont="1" applyFill="1" applyBorder="1"/>
    <xf numFmtId="164" fontId="3" fillId="0" borderId="11" xfId="3" applyFont="1" applyFill="1" applyBorder="1"/>
    <xf numFmtId="164" fontId="3" fillId="0" borderId="12" xfId="3" applyFont="1" applyFill="1" applyBorder="1"/>
    <xf numFmtId="164" fontId="3" fillId="0" borderId="13" xfId="3" applyFont="1" applyFill="1" applyBorder="1"/>
    <xf numFmtId="164" fontId="3" fillId="0" borderId="14" xfId="3" applyFont="1" applyFill="1" applyBorder="1"/>
    <xf numFmtId="2" fontId="3" fillId="0" borderId="14" xfId="0" applyNumberFormat="1" applyFont="1" applyFill="1" applyBorder="1" applyAlignment="1">
      <alignment horizontal="center"/>
    </xf>
    <xf numFmtId="0" fontId="5" fillId="0" borderId="0" xfId="0" applyFont="1"/>
    <xf numFmtId="165" fontId="4" fillId="0" borderId="0" xfId="2" applyNumberFormat="1" applyFont="1" applyFill="1"/>
    <xf numFmtId="0" fontId="3" fillId="0" borderId="0" xfId="0" applyFont="1" applyFill="1"/>
    <xf numFmtId="0" fontId="3" fillId="2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64" fontId="3" fillId="0" borderId="17" xfId="3" applyFont="1" applyFill="1" applyBorder="1"/>
    <xf numFmtId="164" fontId="3" fillId="0" borderId="16" xfId="3" applyFont="1" applyFill="1" applyBorder="1"/>
    <xf numFmtId="164" fontId="3" fillId="0" borderId="18" xfId="3" applyFont="1" applyFill="1" applyBorder="1"/>
    <xf numFmtId="164" fontId="3" fillId="0" borderId="19" xfId="3" applyFont="1" applyFill="1" applyBorder="1"/>
    <xf numFmtId="164" fontId="3" fillId="0" borderId="20" xfId="3" applyFont="1" applyFill="1" applyBorder="1"/>
    <xf numFmtId="2" fontId="3" fillId="0" borderId="20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64" fontId="4" fillId="0" borderId="17" xfId="3" applyFont="1" applyFill="1" applyBorder="1"/>
    <xf numFmtId="164" fontId="4" fillId="0" borderId="16" xfId="3" applyFont="1" applyFill="1" applyBorder="1"/>
    <xf numFmtId="164" fontId="4" fillId="0" borderId="18" xfId="3" applyFont="1" applyFill="1" applyBorder="1"/>
    <xf numFmtId="164" fontId="4" fillId="0" borderId="21" xfId="3" applyFont="1" applyFill="1" applyBorder="1"/>
    <xf numFmtId="164" fontId="4" fillId="0" borderId="19" xfId="3" applyFont="1" applyFill="1" applyBorder="1"/>
    <xf numFmtId="164" fontId="4" fillId="0" borderId="20" xfId="3" applyFont="1" applyFill="1" applyBorder="1"/>
    <xf numFmtId="2" fontId="4" fillId="0" borderId="20" xfId="0" applyNumberFormat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3" fillId="0" borderId="21" xfId="3" applyFont="1" applyFill="1" applyBorder="1"/>
    <xf numFmtId="2" fontId="3" fillId="0" borderId="20" xfId="0" applyNumberFormat="1" applyFont="1" applyFill="1" applyBorder="1" applyAlignment="1">
      <alignment horizontal="center"/>
    </xf>
    <xf numFmtId="0" fontId="5" fillId="0" borderId="0" xfId="0" applyFont="1" applyFill="1"/>
    <xf numFmtId="165" fontId="3" fillId="0" borderId="0" xfId="2" applyNumberFormat="1" applyFont="1" applyFill="1"/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64" fontId="3" fillId="0" borderId="17" xfId="3" applyFont="1" applyFill="1" applyBorder="1" applyAlignment="1">
      <alignment horizontal="center" vertical="center"/>
    </xf>
    <xf numFmtId="164" fontId="3" fillId="0" borderId="16" xfId="3" applyFont="1" applyFill="1" applyBorder="1" applyAlignment="1">
      <alignment horizontal="center" vertical="center"/>
    </xf>
    <xf numFmtId="164" fontId="3" fillId="0" borderId="18" xfId="3" applyFont="1" applyFill="1" applyBorder="1" applyAlignment="1">
      <alignment horizontal="center" vertical="center"/>
    </xf>
    <xf numFmtId="164" fontId="3" fillId="0" borderId="21" xfId="3" applyFont="1" applyFill="1" applyBorder="1" applyAlignment="1">
      <alignment horizontal="center" vertical="center"/>
    </xf>
    <xf numFmtId="164" fontId="3" fillId="0" borderId="19" xfId="3" applyFont="1" applyFill="1" applyBorder="1" applyAlignment="1">
      <alignment horizontal="center" vertical="center"/>
    </xf>
    <xf numFmtId="164" fontId="3" fillId="0" borderId="20" xfId="3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164" fontId="4" fillId="0" borderId="0" xfId="3" applyFont="1" applyFill="1"/>
    <xf numFmtId="41" fontId="3" fillId="0" borderId="0" xfId="2" applyFont="1" applyFill="1"/>
    <xf numFmtId="41" fontId="4" fillId="0" borderId="0" xfId="2" applyFont="1" applyFill="1"/>
    <xf numFmtId="164" fontId="4" fillId="0" borderId="17" xfId="3" applyFont="1" applyFill="1" applyBorder="1" applyAlignment="1">
      <alignment vertical="center"/>
    </xf>
    <xf numFmtId="164" fontId="4" fillId="0" borderId="16" xfId="3" applyFont="1" applyFill="1" applyBorder="1" applyAlignment="1">
      <alignment vertical="center"/>
    </xf>
    <xf numFmtId="164" fontId="4" fillId="0" borderId="18" xfId="3" applyFont="1" applyFill="1" applyBorder="1" applyAlignment="1">
      <alignment vertical="center"/>
    </xf>
    <xf numFmtId="164" fontId="4" fillId="0" borderId="20" xfId="3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164" fontId="4" fillId="0" borderId="24" xfId="3" applyFont="1" applyFill="1" applyBorder="1"/>
    <xf numFmtId="164" fontId="4" fillId="0" borderId="25" xfId="3" applyFont="1" applyFill="1" applyBorder="1"/>
    <xf numFmtId="164" fontId="4" fillId="0" borderId="26" xfId="3" applyFont="1" applyFill="1" applyBorder="1"/>
    <xf numFmtId="164" fontId="4" fillId="0" borderId="27" xfId="3" applyFont="1" applyFill="1" applyBorder="1"/>
    <xf numFmtId="164" fontId="4" fillId="0" borderId="28" xfId="3" applyFont="1" applyFill="1" applyBorder="1"/>
    <xf numFmtId="164" fontId="4" fillId="0" borderId="29" xfId="3" applyFont="1" applyFill="1" applyBorder="1"/>
    <xf numFmtId="2" fontId="3" fillId="0" borderId="30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6" xfId="3" applyFont="1" applyFill="1" applyBorder="1"/>
    <xf numFmtId="164" fontId="3" fillId="0" borderId="2" xfId="3" applyFont="1" applyFill="1" applyBorder="1"/>
    <xf numFmtId="2" fontId="3" fillId="0" borderId="6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Fill="1" applyBorder="1" applyAlignment="1">
      <alignment horizontal="center"/>
    </xf>
    <xf numFmtId="164" fontId="3" fillId="0" borderId="0" xfId="3" applyFont="1" applyFill="1" applyBorder="1"/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165" fontId="3" fillId="0" borderId="0" xfId="0" applyNumberFormat="1" applyFont="1" applyFill="1"/>
    <xf numFmtId="0" fontId="3" fillId="3" borderId="6" xfId="0" applyFont="1" applyFill="1" applyBorder="1" applyAlignment="1">
      <alignment horizontal="center" vertical="center" wrapText="1"/>
    </xf>
    <xf numFmtId="164" fontId="3" fillId="3" borderId="6" xfId="3" applyFont="1" applyFill="1" applyBorder="1"/>
    <xf numFmtId="43" fontId="3" fillId="0" borderId="13" xfId="1" applyFont="1" applyFill="1" applyBorder="1"/>
    <xf numFmtId="43" fontId="3" fillId="0" borderId="19" xfId="1" applyFont="1" applyFill="1" applyBorder="1"/>
    <xf numFmtId="43" fontId="4" fillId="0" borderId="19" xfId="1" applyFont="1" applyFill="1" applyBorder="1"/>
    <xf numFmtId="43" fontId="3" fillId="0" borderId="19" xfId="1" applyFont="1" applyFill="1" applyBorder="1" applyAlignment="1">
      <alignment horizontal="center" vertical="center"/>
    </xf>
    <xf numFmtId="43" fontId="3" fillId="0" borderId="16" xfId="1" applyFont="1" applyFill="1" applyBorder="1"/>
    <xf numFmtId="43" fontId="3" fillId="0" borderId="17" xfId="1" applyFont="1" applyFill="1" applyBorder="1"/>
    <xf numFmtId="43" fontId="4" fillId="0" borderId="31" xfId="1" applyFont="1" applyFill="1" applyBorder="1"/>
    <xf numFmtId="43" fontId="3" fillId="3" borderId="6" xfId="1" applyFont="1" applyFill="1" applyBorder="1"/>
    <xf numFmtId="164" fontId="4" fillId="0" borderId="19" xfId="3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/>
    </xf>
    <xf numFmtId="164" fontId="3" fillId="0" borderId="8" xfId="3" applyFont="1" applyFill="1" applyBorder="1"/>
    <xf numFmtId="164" fontId="3" fillId="0" borderId="15" xfId="3" applyFont="1" applyFill="1" applyBorder="1"/>
    <xf numFmtId="164" fontId="4" fillId="0" borderId="15" xfId="3" applyFont="1" applyFill="1" applyBorder="1"/>
    <xf numFmtId="164" fontId="3" fillId="0" borderId="15" xfId="3" applyFont="1" applyFill="1" applyBorder="1" applyAlignment="1">
      <alignment horizontal="center" vertical="center"/>
    </xf>
    <xf numFmtId="164" fontId="4" fillId="0" borderId="32" xfId="3" applyFont="1" applyFill="1" applyBorder="1"/>
    <xf numFmtId="164" fontId="4" fillId="0" borderId="33" xfId="3" applyFont="1" applyFill="1" applyBorder="1"/>
    <xf numFmtId="164" fontId="3" fillId="0" borderId="3" xfId="3" applyFont="1" applyFill="1" applyBorder="1"/>
    <xf numFmtId="164" fontId="3" fillId="0" borderId="34" xfId="3" applyFont="1" applyFill="1" applyBorder="1"/>
    <xf numFmtId="164" fontId="4" fillId="0" borderId="15" xfId="3" applyFont="1" applyFill="1" applyBorder="1" applyAlignment="1">
      <alignment vertical="center"/>
    </xf>
    <xf numFmtId="164" fontId="4" fillId="0" borderId="35" xfId="3" applyFont="1" applyFill="1" applyBorder="1"/>
    <xf numFmtId="164" fontId="3" fillId="0" borderId="4" xfId="3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164" fontId="3" fillId="4" borderId="12" xfId="3" applyFont="1" applyFill="1" applyBorder="1"/>
    <xf numFmtId="164" fontId="3" fillId="4" borderId="21" xfId="3" applyFont="1" applyFill="1" applyBorder="1"/>
    <xf numFmtId="164" fontId="4" fillId="4" borderId="21" xfId="3" applyFont="1" applyFill="1" applyBorder="1"/>
    <xf numFmtId="164" fontId="3" fillId="4" borderId="21" xfId="3" applyFont="1" applyFill="1" applyBorder="1" applyAlignment="1">
      <alignment horizontal="center" vertical="center"/>
    </xf>
    <xf numFmtId="164" fontId="4" fillId="4" borderId="33" xfId="3" applyFont="1" applyFill="1" applyBorder="1"/>
    <xf numFmtId="164" fontId="3" fillId="4" borderId="3" xfId="3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Millares 2" xfId="3" xr:uid="{471D03C6-31F7-4137-985B-6FC0A9D6FA8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\VARIOS\SIGAF\Plantilla%20Contingente%20de%20Ejecuci&#243;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Contingente de Ejecuc"/>
      <sheetName val="Listas"/>
      <sheetName val="TXT agosto"/>
      <sheetName val="TXT setiembre"/>
    </sheetNames>
    <sheetDataSet>
      <sheetData sheetId="0" refreshError="1"/>
      <sheetData sheetId="1">
        <row r="2">
          <cell r="B2">
            <v>1</v>
          </cell>
          <cell r="C2">
            <v>2020</v>
          </cell>
          <cell r="E2" t="str">
            <v>Ministerio de la Presidencia</v>
          </cell>
        </row>
        <row r="3">
          <cell r="B3">
            <v>2</v>
          </cell>
          <cell r="C3">
            <v>2021</v>
          </cell>
          <cell r="E3" t="str">
            <v>G201   CONAPAM (Consejo Nacional de la Persona Adulta Mayor)</v>
          </cell>
        </row>
        <row r="4">
          <cell r="B4">
            <v>3</v>
          </cell>
          <cell r="C4">
            <v>2022</v>
          </cell>
          <cell r="E4" t="str">
            <v>G201   CNE (Comisión Nacional de Emergencia)</v>
          </cell>
        </row>
        <row r="5">
          <cell r="B5">
            <v>4</v>
          </cell>
          <cell r="C5">
            <v>2023</v>
          </cell>
          <cell r="E5" t="str">
            <v>G201   ICD (Instituto Costarricense sobre Drogas)</v>
          </cell>
        </row>
        <row r="6">
          <cell r="B6">
            <v>5</v>
          </cell>
          <cell r="C6">
            <v>2024</v>
          </cell>
          <cell r="E6"/>
        </row>
        <row r="7">
          <cell r="B7">
            <v>6</v>
          </cell>
          <cell r="C7">
            <v>2025</v>
          </cell>
          <cell r="E7" t="str">
            <v>Ministerio de Gobernación y Policía</v>
          </cell>
        </row>
        <row r="8">
          <cell r="B8">
            <v>7</v>
          </cell>
          <cell r="C8">
            <v>2026</v>
          </cell>
          <cell r="E8" t="str">
            <v>G203 Imprenta Nacional</v>
          </cell>
        </row>
        <row r="9">
          <cell r="B9">
            <v>8</v>
          </cell>
          <cell r="C9">
            <v>2027</v>
          </cell>
          <cell r="E9" t="str">
            <v>G203 Migración y Extranjería</v>
          </cell>
        </row>
        <row r="10">
          <cell r="B10">
            <v>9</v>
          </cell>
          <cell r="C10">
            <v>2028</v>
          </cell>
          <cell r="E10"/>
        </row>
        <row r="11">
          <cell r="B11">
            <v>10</v>
          </cell>
          <cell r="C11">
            <v>2029</v>
          </cell>
          <cell r="E11" t="str">
            <v>Ministerio de Agricultura y Ganadería</v>
          </cell>
        </row>
        <row r="12">
          <cell r="B12">
            <v>11</v>
          </cell>
          <cell r="C12">
            <v>2030</v>
          </cell>
          <cell r="E12" t="str">
            <v>G207 Consejo Nacional de Clubes 4s</v>
          </cell>
        </row>
        <row r="13">
          <cell r="B13">
            <v>12</v>
          </cell>
          <cell r="C13">
            <v>2031</v>
          </cell>
          <cell r="E13" t="str">
            <v>G207 INTA (Instit. Nac. de Innovación Tecnológica Agropecuaria)</v>
          </cell>
        </row>
        <row r="14">
          <cell r="E14" t="str">
            <v>G207 Servicio Fitosanitario del Estado</v>
          </cell>
        </row>
        <row r="15">
          <cell r="E15" t="str">
            <v>G207 Servicio Nacional de Salud Animal</v>
          </cell>
        </row>
        <row r="16">
          <cell r="E16"/>
        </row>
        <row r="17">
          <cell r="E17" t="str">
            <v>Ministerio de Economía Industria y Comercio</v>
          </cell>
        </row>
        <row r="18">
          <cell r="E18" t="str">
            <v>G208 Laboratorio Costarricense Metrología</v>
          </cell>
        </row>
        <row r="19">
          <cell r="E19"/>
        </row>
        <row r="20">
          <cell r="E20" t="str">
            <v>Ministerio de Obras Públicas y Transportes</v>
          </cell>
        </row>
        <row r="21">
          <cell r="E21" t="str">
            <v>G209 CNC (Consejo Nacional de Concesiones)</v>
          </cell>
        </row>
        <row r="22">
          <cell r="E22" t="str">
            <v>G209 CONAVI (Consejo Nacional de Viabilidad)</v>
          </cell>
        </row>
        <row r="23">
          <cell r="E23" t="str">
            <v>G209 COSEVI (Consejo de Seguridad Vial)</v>
          </cell>
        </row>
        <row r="24">
          <cell r="E24" t="str">
            <v>G209 CTAC (Consejo Técnico de Aviación Civil)</v>
          </cell>
        </row>
        <row r="25">
          <cell r="E25" t="str">
            <v>G209 CTP (Consejo de Transporte Público)</v>
          </cell>
        </row>
        <row r="26">
          <cell r="E26"/>
        </row>
        <row r="27">
          <cell r="E27" t="str">
            <v>Ministerio de Educación Pública</v>
          </cell>
        </row>
        <row r="28">
          <cell r="E28" t="str">
            <v>G210 Consejo Superior de Educación</v>
          </cell>
        </row>
        <row r="29">
          <cell r="E29" t="str">
            <v>G210 FONABE (Fondo Nacional de Becas)</v>
          </cell>
        </row>
        <row r="30">
          <cell r="E30" t="str">
            <v>G210 IDP (Instituto de Desarrollo Profesional)</v>
          </cell>
        </row>
        <row r="31">
          <cell r="E31"/>
        </row>
        <row r="32">
          <cell r="E32" t="str">
            <v>Ministerio de Salud</v>
          </cell>
        </row>
        <row r="33">
          <cell r="E33" t="str">
            <v>G211 CEN-CINAI (Dirección Nac. Ctros. de Ed. y Nutrición y de Ctro. Infantiles de Atención Integral)</v>
          </cell>
        </row>
        <row r="34">
          <cell r="E34" t="str">
            <v>G211 INCIENSA (Instituto Costarricense de Investigación y Enseñanza en Nutrición y Salud)</v>
          </cell>
        </row>
        <row r="35">
          <cell r="E35" t="str">
            <v>G211 IAFA (Instituto sobre Alcoholismo y Farmacodependencia)</v>
          </cell>
        </row>
        <row r="36">
          <cell r="E36" t="str">
            <v>G211 CTAMS (Consejo Técnico De Asistencia Médico Social)</v>
          </cell>
        </row>
        <row r="37">
          <cell r="E37" t="str">
            <v>G211 Oficina de Cooperación Internacional de la Salud</v>
          </cell>
        </row>
        <row r="38">
          <cell r="E38" t="str">
            <v>G211 Comisión Nacional de Vacunación y Epidemiología</v>
          </cell>
        </row>
        <row r="39">
          <cell r="E39" t="str">
            <v>G211 Consejo Nacional De Investigación en Salud</v>
          </cell>
        </row>
        <row r="40">
          <cell r="E40"/>
        </row>
        <row r="41">
          <cell r="E41" t="str">
            <v>Ministerio de Trabajo y Seguridad Social</v>
          </cell>
        </row>
        <row r="42">
          <cell r="E42" t="str">
            <v>G212 CONAPDIS (Consejo Nacional para Persona con Discapacidad)</v>
          </cell>
        </row>
        <row r="43">
          <cell r="E43" t="str">
            <v>G212 FODESAF (Fondo de Desarrollo y Asignaciones Familiares)</v>
          </cell>
        </row>
        <row r="44">
          <cell r="E44"/>
        </row>
        <row r="45">
          <cell r="E45" t="str">
            <v>Ministerio de Cultura y Juventud</v>
          </cell>
        </row>
        <row r="46">
          <cell r="E46" t="str">
            <v>G213 Consejo Nacional de la Política Pública de la Persona Joven</v>
          </cell>
        </row>
        <row r="47">
          <cell r="E47" t="str">
            <v>G213 Dirección General del Archico Nacional</v>
          </cell>
        </row>
        <row r="48">
          <cell r="E48" t="str">
            <v>G213 Centro Costarricense de Producción Cinematográfica</v>
          </cell>
        </row>
        <row r="49">
          <cell r="E49" t="str">
            <v>G213 Teatro Popular Melico Salazar</v>
          </cell>
        </row>
        <row r="50">
          <cell r="E50" t="str">
            <v>G213 Teatro Nacional</v>
          </cell>
        </row>
        <row r="51">
          <cell r="E51" t="str">
            <v>G213 Sistema Nacional de Educación Musical</v>
          </cell>
        </row>
        <row r="52">
          <cell r="E52" t="str">
            <v>G213 Centro Nacional de la Música</v>
          </cell>
        </row>
        <row r="53">
          <cell r="E53" t="str">
            <v>G213 Casa de la Cultura de Puntarenas</v>
          </cell>
        </row>
        <row r="54">
          <cell r="E54" t="str">
            <v>G213 Centro Cultural e Histórico José Figueres Ferrer</v>
          </cell>
        </row>
        <row r="55">
          <cell r="E55" t="str">
            <v>G213 Museo de Arte y Diseño Contemporáneo</v>
          </cell>
        </row>
        <row r="56">
          <cell r="E56" t="str">
            <v>G213 Museo Dr. Rafael Angel Calderón Guardia</v>
          </cell>
        </row>
        <row r="57">
          <cell r="E57" t="str">
            <v>G213 Museo Histórico Cultural Juan Santamaría</v>
          </cell>
        </row>
        <row r="58">
          <cell r="E58" t="str">
            <v>G213 Museo de Arte Costarricense</v>
          </cell>
        </row>
        <row r="59">
          <cell r="E59" t="str">
            <v>G213 Museo Nacional de Costa Rica</v>
          </cell>
        </row>
        <row r="60">
          <cell r="E60"/>
        </row>
        <row r="61">
          <cell r="E61" t="str">
            <v>Ministerio de Justicia y Paz</v>
          </cell>
        </row>
        <row r="62">
          <cell r="E62" t="str">
            <v>G214 Tribunal Registral Administrativo</v>
          </cell>
        </row>
        <row r="63">
          <cell r="E63" t="str">
            <v>G214 Registro Nacional</v>
          </cell>
        </row>
        <row r="64">
          <cell r="E64" t="str">
            <v>G214 PRODHAB (Agencia de Protección de Datos de los Habitantes)</v>
          </cell>
        </row>
        <row r="65">
          <cell r="E65" t="str">
            <v>G214 Dirección Nacional de Notariado</v>
          </cell>
        </row>
        <row r="66">
          <cell r="E66"/>
        </row>
        <row r="67">
          <cell r="E67" t="str">
            <v>Ministerio de Ambiente y Energía</v>
          </cell>
        </row>
        <row r="68">
          <cell r="E68" t="str">
            <v>G219 CONAGEBIO (Comisión Nacional para la Gestión de la Biodiversidad)</v>
          </cell>
        </row>
        <row r="69">
          <cell r="E69" t="str">
            <v>G219 COMCURE (Comisión de Ordenamiento y Manejo de la Cuenta Alta del Río Reventazón)</v>
          </cell>
        </row>
        <row r="70">
          <cell r="E70" t="str">
            <v>G219 FONAFIFO (Fondo Nacional de Financiamiento Forestal)</v>
          </cell>
        </row>
        <row r="71">
          <cell r="E71" t="str">
            <v>G219 Junta Directiva del Parque Recreativo Nacional Playas de Manuel Antonio</v>
          </cell>
        </row>
        <row r="72">
          <cell r="E72" t="str">
            <v>G219 SINAC (Sistema Nacional de Áreas de Conservación)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E5ED-0D16-4F04-B315-0CCF7817E45C}">
  <sheetPr>
    <tabColor theme="6" tint="0.59999389629810485"/>
  </sheetPr>
  <dimension ref="A1:AB184"/>
  <sheetViews>
    <sheetView tabSelected="1" workbookViewId="0">
      <pane xSplit="2" ySplit="8" topLeftCell="Q15" activePane="bottomRight" state="frozen"/>
      <selection activeCell="O41" sqref="O41"/>
      <selection pane="topRight" activeCell="O41" sqref="O41"/>
      <selection pane="bottomLeft" activeCell="O41" sqref="O41"/>
      <selection pane="bottomRight" activeCell="U172" sqref="U172"/>
    </sheetView>
  </sheetViews>
  <sheetFormatPr baseColWidth="10" defaultRowHeight="12.5" x14ac:dyDescent="0.25"/>
  <cols>
    <col min="1" max="1" width="8.1796875" customWidth="1"/>
    <col min="2" max="2" width="45.7265625" customWidth="1"/>
    <col min="3" max="3" width="14.1796875" bestFit="1" customWidth="1"/>
    <col min="4" max="4" width="13.6328125" customWidth="1"/>
    <col min="5" max="16" width="13.6328125" hidden="1" customWidth="1"/>
    <col min="17" max="17" width="14.1796875" bestFit="1" customWidth="1"/>
    <col min="18" max="18" width="14.1796875" style="4" bestFit="1" customWidth="1"/>
    <col min="19" max="19" width="13" style="4" bestFit="1" customWidth="1"/>
    <col min="20" max="20" width="13" style="4" customWidth="1"/>
    <col min="21" max="21" width="14.1796875" style="4" bestFit="1" customWidth="1"/>
    <col min="22" max="22" width="14.1796875" bestFit="1" customWidth="1"/>
    <col min="23" max="23" width="10.90625" style="1"/>
    <col min="24" max="24" width="11.36328125" bestFit="1" customWidth="1"/>
    <col min="25" max="25" width="14.1796875" style="2" customWidth="1"/>
    <col min="26" max="26" width="0" style="2" hidden="1" customWidth="1"/>
    <col min="27" max="28" width="10.90625" style="2"/>
  </cols>
  <sheetData>
    <row r="1" spans="1:28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8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spans="1:28" x14ac:dyDescent="0.2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</row>
    <row r="4" spans="1:28" x14ac:dyDescent="0.25">
      <c r="A4" s="132" t="s">
        <v>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28" x14ac:dyDescent="0.25">
      <c r="A5" s="3"/>
    </row>
    <row r="6" spans="1:28" ht="13" thickBot="1" x14ac:dyDescent="0.3"/>
    <row r="7" spans="1:28" ht="13.5" customHeight="1" thickBot="1" x14ac:dyDescent="0.3">
      <c r="A7" s="133" t="s">
        <v>4</v>
      </c>
      <c r="B7" s="133" t="s">
        <v>5</v>
      </c>
      <c r="C7" s="135" t="s">
        <v>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 t="s">
        <v>311</v>
      </c>
      <c r="S7" s="138"/>
      <c r="T7" s="138"/>
      <c r="U7" s="139"/>
      <c r="V7" s="133" t="s">
        <v>7</v>
      </c>
      <c r="W7" s="140" t="s">
        <v>8</v>
      </c>
    </row>
    <row r="8" spans="1:28" ht="42.5" thickBot="1" x14ac:dyDescent="0.3">
      <c r="A8" s="134"/>
      <c r="B8" s="134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94" t="s">
        <v>15</v>
      </c>
      <c r="J8" s="5" t="s">
        <v>16</v>
      </c>
      <c r="K8" s="5" t="s">
        <v>17</v>
      </c>
      <c r="L8" s="5" t="s">
        <v>18</v>
      </c>
      <c r="M8" s="94" t="s">
        <v>19</v>
      </c>
      <c r="N8" s="5" t="s">
        <v>20</v>
      </c>
      <c r="O8" s="5" t="s">
        <v>21</v>
      </c>
      <c r="P8" s="5" t="s">
        <v>22</v>
      </c>
      <c r="Q8" s="7" t="s">
        <v>23</v>
      </c>
      <c r="R8" s="5" t="s">
        <v>310</v>
      </c>
      <c r="S8" s="5" t="s">
        <v>312</v>
      </c>
      <c r="T8" s="124" t="s">
        <v>313</v>
      </c>
      <c r="U8" s="5" t="s">
        <v>23</v>
      </c>
      <c r="V8" s="134"/>
      <c r="W8" s="141"/>
    </row>
    <row r="9" spans="1:28" s="17" customFormat="1" ht="13" x14ac:dyDescent="0.3">
      <c r="A9" s="8">
        <v>0</v>
      </c>
      <c r="B9" s="9" t="s">
        <v>24</v>
      </c>
      <c r="C9" s="10">
        <f t="shared" ref="C9" si="0">C10+C14+C17+C23+C26+C31</f>
        <v>3701658259</v>
      </c>
      <c r="D9" s="11">
        <f t="shared" ref="D9:V9" si="1">D10+D14+D17+D23+D26+D31</f>
        <v>0</v>
      </c>
      <c r="E9" s="10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96">
        <f t="shared" si="1"/>
        <v>0</v>
      </c>
      <c r="N9" s="11">
        <f t="shared" si="1"/>
        <v>0</v>
      </c>
      <c r="O9" s="11">
        <f t="shared" si="1"/>
        <v>0</v>
      </c>
      <c r="P9" s="11">
        <f t="shared" si="1"/>
        <v>0</v>
      </c>
      <c r="Q9" s="14">
        <f t="shared" si="1"/>
        <v>3701658259</v>
      </c>
      <c r="R9" s="107">
        <f t="shared" si="1"/>
        <v>1559991002.73</v>
      </c>
      <c r="S9" s="114">
        <f t="shared" si="1"/>
        <v>66696518.059999995</v>
      </c>
      <c r="T9" s="125">
        <f t="shared" ref="T9" si="2">T10+T14+T17+T23+T26+T31</f>
        <v>66696518.059999995</v>
      </c>
      <c r="U9" s="12">
        <f t="shared" si="1"/>
        <v>1626687520.79</v>
      </c>
      <c r="V9" s="15">
        <f t="shared" si="1"/>
        <v>2074970738.21</v>
      </c>
      <c r="W9" s="16">
        <f t="shared" ref="W9:W40" si="3">U9*100/Q9</f>
        <v>43.944832477038233</v>
      </c>
      <c r="Y9" s="43"/>
      <c r="Z9" s="93"/>
      <c r="AA9" s="18"/>
      <c r="AB9" s="19"/>
    </row>
    <row r="10" spans="1:28" s="17" customFormat="1" ht="13" x14ac:dyDescent="0.3">
      <c r="A10" s="20">
        <v>0.01</v>
      </c>
      <c r="B10" s="21" t="s">
        <v>25</v>
      </c>
      <c r="C10" s="22">
        <f t="shared" ref="C10" si="4">C11+C12+C13</f>
        <v>1480689528</v>
      </c>
      <c r="D10" s="23">
        <f t="shared" ref="D10:V10" si="5">D11+D12+D13</f>
        <v>0</v>
      </c>
      <c r="E10" s="22">
        <f t="shared" si="5"/>
        <v>0</v>
      </c>
      <c r="F10" s="23">
        <f t="shared" si="5"/>
        <v>0</v>
      </c>
      <c r="G10" s="23">
        <f t="shared" si="5"/>
        <v>0</v>
      </c>
      <c r="H10" s="23">
        <f t="shared" si="5"/>
        <v>0</v>
      </c>
      <c r="I10" s="23">
        <f t="shared" si="5"/>
        <v>0</v>
      </c>
      <c r="J10" s="23">
        <f t="shared" si="5"/>
        <v>0</v>
      </c>
      <c r="K10" s="23">
        <f t="shared" si="5"/>
        <v>0</v>
      </c>
      <c r="L10" s="23">
        <f t="shared" si="5"/>
        <v>0</v>
      </c>
      <c r="M10" s="97">
        <f t="shared" si="5"/>
        <v>0</v>
      </c>
      <c r="N10" s="23">
        <f t="shared" si="5"/>
        <v>0</v>
      </c>
      <c r="O10" s="23">
        <f t="shared" si="5"/>
        <v>0</v>
      </c>
      <c r="P10" s="23">
        <f t="shared" si="5"/>
        <v>0</v>
      </c>
      <c r="Q10" s="25">
        <f t="shared" si="5"/>
        <v>1480689528</v>
      </c>
      <c r="R10" s="108">
        <f t="shared" si="5"/>
        <v>631710443.62</v>
      </c>
      <c r="S10" s="23">
        <f t="shared" si="5"/>
        <v>55424575.959999993</v>
      </c>
      <c r="T10" s="126">
        <f t="shared" ref="T10" si="6">T11+T12+T13</f>
        <v>55424575.959999993</v>
      </c>
      <c r="U10" s="24">
        <f t="shared" si="5"/>
        <v>687135019.58000004</v>
      </c>
      <c r="V10" s="26">
        <f t="shared" si="5"/>
        <v>793554508.41999996</v>
      </c>
      <c r="W10" s="27">
        <f t="shared" si="3"/>
        <v>46.406421237281826</v>
      </c>
      <c r="Y10" s="43"/>
      <c r="Z10" s="93"/>
      <c r="AA10" s="18"/>
      <c r="AB10" s="19"/>
    </row>
    <row r="11" spans="1:28" ht="12.75" customHeight="1" x14ac:dyDescent="0.25">
      <c r="A11" s="28" t="s">
        <v>26</v>
      </c>
      <c r="B11" s="29" t="s">
        <v>27</v>
      </c>
      <c r="C11" s="30">
        <v>1229679728</v>
      </c>
      <c r="D11" s="31">
        <f>E11+F11+G11+H11+I11+J11+K11+L11+M11+N11+O11+P11</f>
        <v>0</v>
      </c>
      <c r="E11" s="30"/>
      <c r="F11" s="31"/>
      <c r="G11" s="31"/>
      <c r="H11" s="31"/>
      <c r="I11" s="31"/>
      <c r="J11" s="31"/>
      <c r="K11" s="31"/>
      <c r="L11" s="31"/>
      <c r="M11" s="98"/>
      <c r="N11" s="31"/>
      <c r="O11" s="31"/>
      <c r="P11" s="31"/>
      <c r="Q11" s="34">
        <f>C11+D11</f>
        <v>1229679728</v>
      </c>
      <c r="R11" s="109">
        <v>569765523.62</v>
      </c>
      <c r="S11" s="31"/>
      <c r="T11" s="127"/>
      <c r="U11" s="32">
        <f>R11+S11</f>
        <v>569765523.62</v>
      </c>
      <c r="V11" s="35">
        <f>Q11-U11</f>
        <v>659914204.38</v>
      </c>
      <c r="W11" s="36">
        <f t="shared" si="3"/>
        <v>46.334465035598278</v>
      </c>
      <c r="Y11" s="18"/>
      <c r="Z11" s="54"/>
      <c r="AA11" s="18"/>
    </row>
    <row r="12" spans="1:28" s="4" customFormat="1" x14ac:dyDescent="0.25">
      <c r="A12" s="37" t="s">
        <v>28</v>
      </c>
      <c r="B12" s="29" t="s">
        <v>29</v>
      </c>
      <c r="C12" s="30">
        <v>118717000</v>
      </c>
      <c r="D12" s="31">
        <f t="shared" ref="D12:D13" si="7">E12+F12+G12+H12+I12+J12+K12+L12+M12+N12+O12+P12</f>
        <v>0</v>
      </c>
      <c r="E12" s="30"/>
      <c r="F12" s="31"/>
      <c r="G12" s="31"/>
      <c r="H12" s="31"/>
      <c r="I12" s="31"/>
      <c r="J12" s="31"/>
      <c r="K12" s="31"/>
      <c r="L12" s="31"/>
      <c r="M12" s="98"/>
      <c r="N12" s="31"/>
      <c r="O12" s="31"/>
      <c r="P12" s="31"/>
      <c r="Q12" s="34">
        <f>C12+D12</f>
        <v>118717000</v>
      </c>
      <c r="R12" s="109"/>
      <c r="S12" s="31">
        <v>55424575.959999993</v>
      </c>
      <c r="T12" s="127">
        <v>55424575.959999993</v>
      </c>
      <c r="U12" s="32">
        <f t="shared" ref="U12:U13" si="8">R12+S12</f>
        <v>55424575.959999993</v>
      </c>
      <c r="V12" s="35">
        <f>Q12-U12</f>
        <v>63292424.040000007</v>
      </c>
      <c r="W12" s="38">
        <f t="shared" si="3"/>
        <v>46.686301001541473</v>
      </c>
      <c r="Y12" s="18"/>
      <c r="Z12" s="54"/>
      <c r="AA12" s="18"/>
      <c r="AB12" s="2"/>
    </row>
    <row r="13" spans="1:28" s="4" customFormat="1" x14ac:dyDescent="0.25">
      <c r="A13" s="37" t="s">
        <v>30</v>
      </c>
      <c r="B13" s="29" t="s">
        <v>31</v>
      </c>
      <c r="C13" s="30">
        <v>132292800</v>
      </c>
      <c r="D13" s="31">
        <f t="shared" si="7"/>
        <v>0</v>
      </c>
      <c r="E13" s="30"/>
      <c r="F13" s="31"/>
      <c r="G13" s="31"/>
      <c r="H13" s="31"/>
      <c r="I13" s="31"/>
      <c r="J13" s="31"/>
      <c r="K13" s="31"/>
      <c r="L13" s="31"/>
      <c r="M13" s="98"/>
      <c r="N13" s="31"/>
      <c r="O13" s="31"/>
      <c r="P13" s="31"/>
      <c r="Q13" s="34">
        <f>C13+D13</f>
        <v>132292800</v>
      </c>
      <c r="R13" s="109">
        <v>61944920</v>
      </c>
      <c r="S13" s="31"/>
      <c r="T13" s="127"/>
      <c r="U13" s="32">
        <f t="shared" si="8"/>
        <v>61944920</v>
      </c>
      <c r="V13" s="35">
        <f>Q13-U13</f>
        <v>70347880</v>
      </c>
      <c r="W13" s="38">
        <f t="shared" si="3"/>
        <v>46.824105317900901</v>
      </c>
      <c r="Y13" s="18"/>
      <c r="Z13" s="54"/>
      <c r="AA13" s="18"/>
      <c r="AB13" s="2"/>
    </row>
    <row r="14" spans="1:28" s="42" customFormat="1" ht="13" x14ac:dyDescent="0.3">
      <c r="A14" s="39">
        <v>0.02</v>
      </c>
      <c r="B14" s="21" t="s">
        <v>32</v>
      </c>
      <c r="C14" s="22">
        <f t="shared" ref="C14" si="9">C15+C16</f>
        <v>5950000</v>
      </c>
      <c r="D14" s="23">
        <f t="shared" ref="D14:V14" si="10">D15+D16</f>
        <v>0</v>
      </c>
      <c r="E14" s="22">
        <f t="shared" si="10"/>
        <v>0</v>
      </c>
      <c r="F14" s="23">
        <f t="shared" si="10"/>
        <v>0</v>
      </c>
      <c r="G14" s="23">
        <f t="shared" si="10"/>
        <v>0</v>
      </c>
      <c r="H14" s="23">
        <f t="shared" si="10"/>
        <v>0</v>
      </c>
      <c r="I14" s="23">
        <f t="shared" si="10"/>
        <v>0</v>
      </c>
      <c r="J14" s="23">
        <f t="shared" si="10"/>
        <v>0</v>
      </c>
      <c r="K14" s="23">
        <f t="shared" si="10"/>
        <v>0</v>
      </c>
      <c r="L14" s="23">
        <f t="shared" si="10"/>
        <v>0</v>
      </c>
      <c r="M14" s="97">
        <f t="shared" si="10"/>
        <v>0</v>
      </c>
      <c r="N14" s="23">
        <f t="shared" si="10"/>
        <v>0</v>
      </c>
      <c r="O14" s="23">
        <f t="shared" si="10"/>
        <v>0</v>
      </c>
      <c r="P14" s="23">
        <f t="shared" si="10"/>
        <v>0</v>
      </c>
      <c r="Q14" s="25">
        <f t="shared" si="10"/>
        <v>5950000</v>
      </c>
      <c r="R14" s="108">
        <f t="shared" si="10"/>
        <v>175047.75</v>
      </c>
      <c r="S14" s="23">
        <f t="shared" si="10"/>
        <v>0</v>
      </c>
      <c r="T14" s="126">
        <f t="shared" ref="T14" si="11">T15+T16</f>
        <v>0</v>
      </c>
      <c r="U14" s="24">
        <f t="shared" si="10"/>
        <v>175047.75</v>
      </c>
      <c r="V14" s="26">
        <f t="shared" si="10"/>
        <v>5774952.25</v>
      </c>
      <c r="W14" s="41">
        <f t="shared" si="3"/>
        <v>2.9419789915966388</v>
      </c>
      <c r="Y14" s="43"/>
      <c r="Z14" s="93"/>
      <c r="AA14" s="18"/>
      <c r="AB14" s="19"/>
    </row>
    <row r="15" spans="1:28" s="4" customFormat="1" x14ac:dyDescent="0.25">
      <c r="A15" s="37" t="s">
        <v>33</v>
      </c>
      <c r="B15" s="29" t="s">
        <v>34</v>
      </c>
      <c r="C15" s="30">
        <v>3750000</v>
      </c>
      <c r="D15" s="31">
        <f t="shared" ref="D15:D16" si="12">E15+F15+G15+H15+I15+J15+K15+L15+M15+N15+O15+P15</f>
        <v>0</v>
      </c>
      <c r="E15" s="30"/>
      <c r="F15" s="31"/>
      <c r="G15" s="31"/>
      <c r="H15" s="31"/>
      <c r="I15" s="31"/>
      <c r="J15" s="31"/>
      <c r="K15" s="31"/>
      <c r="L15" s="31"/>
      <c r="M15" s="98"/>
      <c r="N15" s="31"/>
      <c r="O15" s="31"/>
      <c r="P15" s="31"/>
      <c r="Q15" s="34">
        <f>C15+D15</f>
        <v>3750000</v>
      </c>
      <c r="R15" s="109">
        <v>175047.75</v>
      </c>
      <c r="S15" s="31"/>
      <c r="T15" s="127"/>
      <c r="U15" s="32">
        <f>R15+S15</f>
        <v>175047.75</v>
      </c>
      <c r="V15" s="35">
        <f>Q15-U15</f>
        <v>3574952.25</v>
      </c>
      <c r="W15" s="38">
        <f t="shared" si="3"/>
        <v>4.6679399999999998</v>
      </c>
      <c r="Y15" s="18"/>
      <c r="Z15" s="54"/>
      <c r="AA15" s="18"/>
      <c r="AB15" s="2"/>
    </row>
    <row r="16" spans="1:28" s="4" customFormat="1" x14ac:dyDescent="0.25">
      <c r="A16" s="37" t="s">
        <v>35</v>
      </c>
      <c r="B16" s="29" t="s">
        <v>36</v>
      </c>
      <c r="C16" s="30">
        <v>2200000</v>
      </c>
      <c r="D16" s="31">
        <f t="shared" si="12"/>
        <v>0</v>
      </c>
      <c r="E16" s="30"/>
      <c r="F16" s="31"/>
      <c r="G16" s="31"/>
      <c r="H16" s="31"/>
      <c r="I16" s="31"/>
      <c r="J16" s="31"/>
      <c r="K16" s="31"/>
      <c r="L16" s="31"/>
      <c r="M16" s="98"/>
      <c r="N16" s="31"/>
      <c r="O16" s="31"/>
      <c r="P16" s="31"/>
      <c r="Q16" s="34">
        <f>C16+D16</f>
        <v>2200000</v>
      </c>
      <c r="R16" s="109"/>
      <c r="S16" s="31"/>
      <c r="T16" s="127"/>
      <c r="U16" s="32">
        <f>R16+S16</f>
        <v>0</v>
      </c>
      <c r="V16" s="35">
        <f>Q16-U16</f>
        <v>2200000</v>
      </c>
      <c r="W16" s="38">
        <f t="shared" si="3"/>
        <v>0</v>
      </c>
      <c r="Y16" s="18"/>
      <c r="Z16" s="54"/>
      <c r="AA16" s="18"/>
      <c r="AB16" s="2"/>
    </row>
    <row r="17" spans="1:28" s="42" customFormat="1" ht="13" x14ac:dyDescent="0.3">
      <c r="A17" s="39">
        <v>0.03</v>
      </c>
      <c r="B17" s="21" t="s">
        <v>37</v>
      </c>
      <c r="C17" s="22">
        <f t="shared" ref="C17" si="13">C18+C19+C20+C21+C22</f>
        <v>1545804752</v>
      </c>
      <c r="D17" s="23">
        <f t="shared" ref="D17:V17" si="14">D18+D19+D20+D21+D22</f>
        <v>0</v>
      </c>
      <c r="E17" s="22">
        <f t="shared" si="14"/>
        <v>0</v>
      </c>
      <c r="F17" s="23">
        <f t="shared" si="14"/>
        <v>0</v>
      </c>
      <c r="G17" s="23">
        <f t="shared" si="14"/>
        <v>0</v>
      </c>
      <c r="H17" s="23">
        <f t="shared" si="14"/>
        <v>0</v>
      </c>
      <c r="I17" s="23">
        <f t="shared" si="14"/>
        <v>0</v>
      </c>
      <c r="J17" s="23">
        <f t="shared" si="14"/>
        <v>0</v>
      </c>
      <c r="K17" s="23">
        <f t="shared" si="14"/>
        <v>0</v>
      </c>
      <c r="L17" s="23">
        <f t="shared" si="14"/>
        <v>0</v>
      </c>
      <c r="M17" s="97">
        <f t="shared" si="14"/>
        <v>0</v>
      </c>
      <c r="N17" s="23">
        <f t="shared" si="14"/>
        <v>0</v>
      </c>
      <c r="O17" s="23">
        <f t="shared" si="14"/>
        <v>0</v>
      </c>
      <c r="P17" s="23">
        <f t="shared" si="14"/>
        <v>0</v>
      </c>
      <c r="Q17" s="25">
        <f t="shared" si="14"/>
        <v>1545804752</v>
      </c>
      <c r="R17" s="108">
        <f t="shared" si="14"/>
        <v>700721159.37</v>
      </c>
      <c r="S17" s="23">
        <f t="shared" si="14"/>
        <v>0</v>
      </c>
      <c r="T17" s="126">
        <f t="shared" ref="T17" si="15">T18+T19+T20+T21+T22</f>
        <v>0</v>
      </c>
      <c r="U17" s="24">
        <f t="shared" si="14"/>
        <v>700721159.37</v>
      </c>
      <c r="V17" s="26">
        <f t="shared" si="14"/>
        <v>845083592.63</v>
      </c>
      <c r="W17" s="41">
        <f t="shared" si="3"/>
        <v>45.330508815126223</v>
      </c>
      <c r="Y17" s="43"/>
      <c r="Z17" s="93"/>
      <c r="AA17" s="18"/>
      <c r="AB17" s="19"/>
    </row>
    <row r="18" spans="1:28" s="4" customFormat="1" ht="12.75" customHeight="1" x14ac:dyDescent="0.25">
      <c r="A18" s="37" t="s">
        <v>38</v>
      </c>
      <c r="B18" s="29" t="s">
        <v>39</v>
      </c>
      <c r="C18" s="30">
        <v>438055389</v>
      </c>
      <c r="D18" s="31">
        <f t="shared" ref="D18:D22" si="16">E18+F18+G18+H18+I18+J18+K18+L18+M18+N18+O18+P18</f>
        <v>0</v>
      </c>
      <c r="E18" s="30"/>
      <c r="F18" s="31"/>
      <c r="G18" s="31"/>
      <c r="H18" s="31"/>
      <c r="I18" s="31"/>
      <c r="J18" s="31"/>
      <c r="K18" s="31"/>
      <c r="L18" s="31"/>
      <c r="M18" s="98"/>
      <c r="N18" s="31"/>
      <c r="O18" s="31"/>
      <c r="P18" s="31"/>
      <c r="Q18" s="34">
        <f>C18+D18</f>
        <v>438055389</v>
      </c>
      <c r="R18" s="109">
        <v>203984567.31</v>
      </c>
      <c r="S18" s="31"/>
      <c r="T18" s="127"/>
      <c r="U18" s="32">
        <f t="shared" ref="U18:U22" si="17">R18+S18</f>
        <v>203984567.31</v>
      </c>
      <c r="V18" s="35">
        <f>Q18-U18</f>
        <v>234070821.69</v>
      </c>
      <c r="W18" s="38">
        <f t="shared" si="3"/>
        <v>46.565930344027798</v>
      </c>
      <c r="Y18" s="18"/>
      <c r="Z18" s="54"/>
      <c r="AA18" s="18"/>
      <c r="AB18" s="2"/>
    </row>
    <row r="19" spans="1:28" s="4" customFormat="1" ht="12.75" customHeight="1" x14ac:dyDescent="0.25">
      <c r="A19" s="37" t="s">
        <v>40</v>
      </c>
      <c r="B19" s="29" t="s">
        <v>41</v>
      </c>
      <c r="C19" s="30">
        <v>479651860</v>
      </c>
      <c r="D19" s="31">
        <f t="shared" si="16"/>
        <v>0</v>
      </c>
      <c r="E19" s="30"/>
      <c r="F19" s="31"/>
      <c r="G19" s="31"/>
      <c r="H19" s="31"/>
      <c r="I19" s="31"/>
      <c r="J19" s="31"/>
      <c r="K19" s="31"/>
      <c r="L19" s="31"/>
      <c r="M19" s="98"/>
      <c r="N19" s="31"/>
      <c r="O19" s="31"/>
      <c r="P19" s="31"/>
      <c r="Q19" s="34">
        <f>C19+D19</f>
        <v>479651860</v>
      </c>
      <c r="R19" s="109">
        <v>218136320.59</v>
      </c>
      <c r="S19" s="31"/>
      <c r="T19" s="127"/>
      <c r="U19" s="32">
        <f t="shared" si="17"/>
        <v>218136320.59</v>
      </c>
      <c r="V19" s="35">
        <f>Q19-U19</f>
        <v>261515539.41</v>
      </c>
      <c r="W19" s="38">
        <f t="shared" si="3"/>
        <v>45.478051641455117</v>
      </c>
      <c r="Y19" s="18"/>
      <c r="Z19" s="54"/>
      <c r="AA19" s="18"/>
      <c r="AB19" s="2"/>
    </row>
    <row r="20" spans="1:28" s="4" customFormat="1" x14ac:dyDescent="0.25">
      <c r="A20" s="37" t="s">
        <v>42</v>
      </c>
      <c r="B20" s="29" t="s">
        <v>43</v>
      </c>
      <c r="C20" s="30">
        <v>234836345</v>
      </c>
      <c r="D20" s="31">
        <f t="shared" si="16"/>
        <v>0</v>
      </c>
      <c r="E20" s="30"/>
      <c r="F20" s="31"/>
      <c r="G20" s="31"/>
      <c r="H20" s="31"/>
      <c r="I20" s="31"/>
      <c r="J20" s="31"/>
      <c r="K20" s="31"/>
      <c r="L20" s="31"/>
      <c r="M20" s="98"/>
      <c r="N20" s="31"/>
      <c r="O20" s="31"/>
      <c r="P20" s="31"/>
      <c r="Q20" s="34">
        <f>C20+D20</f>
        <v>234836345</v>
      </c>
      <c r="R20" s="109">
        <v>139340.75</v>
      </c>
      <c r="S20" s="31"/>
      <c r="T20" s="127"/>
      <c r="U20" s="32">
        <f t="shared" si="17"/>
        <v>139340.75</v>
      </c>
      <c r="V20" s="35">
        <f>Q20-U20</f>
        <v>234697004.25</v>
      </c>
      <c r="W20" s="38">
        <f t="shared" si="3"/>
        <v>5.9335257496023454E-2</v>
      </c>
      <c r="Y20" s="18"/>
      <c r="Z20" s="54"/>
      <c r="AA20" s="18"/>
      <c r="AB20" s="2"/>
    </row>
    <row r="21" spans="1:28" s="4" customFormat="1" x14ac:dyDescent="0.25">
      <c r="A21" s="37" t="s">
        <v>44</v>
      </c>
      <c r="B21" s="29" t="s">
        <v>45</v>
      </c>
      <c r="C21" s="30">
        <v>197000000</v>
      </c>
      <c r="D21" s="31">
        <f t="shared" si="16"/>
        <v>0</v>
      </c>
      <c r="E21" s="30"/>
      <c r="F21" s="31"/>
      <c r="G21" s="31"/>
      <c r="H21" s="31"/>
      <c r="I21" s="31"/>
      <c r="J21" s="31"/>
      <c r="K21" s="31"/>
      <c r="L21" s="31"/>
      <c r="M21" s="98"/>
      <c r="N21" s="31"/>
      <c r="O21" s="31"/>
      <c r="P21" s="31"/>
      <c r="Q21" s="34">
        <f>C21+D21</f>
        <v>197000000</v>
      </c>
      <c r="R21" s="109">
        <v>191303741.22</v>
      </c>
      <c r="S21" s="31"/>
      <c r="T21" s="127"/>
      <c r="U21" s="32">
        <f t="shared" si="17"/>
        <v>191303741.22</v>
      </c>
      <c r="V21" s="35">
        <f>Q21-U21</f>
        <v>5696258.7800000012</v>
      </c>
      <c r="W21" s="38">
        <f t="shared" si="3"/>
        <v>97.108498081218272</v>
      </c>
      <c r="Y21" s="18"/>
      <c r="Z21" s="54"/>
      <c r="AA21" s="18"/>
      <c r="AB21" s="2"/>
    </row>
    <row r="22" spans="1:28" s="4" customFormat="1" ht="12.75" customHeight="1" x14ac:dyDescent="0.25">
      <c r="A22" s="37" t="s">
        <v>46</v>
      </c>
      <c r="B22" s="29" t="s">
        <v>47</v>
      </c>
      <c r="C22" s="30">
        <v>196261158</v>
      </c>
      <c r="D22" s="31">
        <f t="shared" si="16"/>
        <v>0</v>
      </c>
      <c r="E22" s="30"/>
      <c r="F22" s="31"/>
      <c r="G22" s="31"/>
      <c r="H22" s="31"/>
      <c r="I22" s="31"/>
      <c r="J22" s="31"/>
      <c r="K22" s="31"/>
      <c r="L22" s="31"/>
      <c r="M22" s="98"/>
      <c r="N22" s="31"/>
      <c r="O22" s="31"/>
      <c r="P22" s="31"/>
      <c r="Q22" s="34">
        <f>C22+D22</f>
        <v>196261158</v>
      </c>
      <c r="R22" s="109">
        <v>87157189.5</v>
      </c>
      <c r="S22" s="31"/>
      <c r="T22" s="127"/>
      <c r="U22" s="32">
        <f t="shared" si="17"/>
        <v>87157189.5</v>
      </c>
      <c r="V22" s="35">
        <f>Q22-U22</f>
        <v>109103968.5</v>
      </c>
      <c r="W22" s="38">
        <f t="shared" si="3"/>
        <v>44.408781843628987</v>
      </c>
      <c r="Y22" s="18"/>
      <c r="Z22" s="54"/>
      <c r="AA22" s="18"/>
      <c r="AB22" s="2"/>
    </row>
    <row r="23" spans="1:28" s="42" customFormat="1" ht="21" x14ac:dyDescent="0.3">
      <c r="A23" s="44">
        <v>0.04</v>
      </c>
      <c r="B23" s="45" t="s">
        <v>48</v>
      </c>
      <c r="C23" s="46">
        <f t="shared" ref="C23" si="18">C24+C25</f>
        <v>274868989</v>
      </c>
      <c r="D23" s="47">
        <f t="shared" ref="D23:V23" si="19">D24+D25</f>
        <v>0</v>
      </c>
      <c r="E23" s="46">
        <f t="shared" si="19"/>
        <v>0</v>
      </c>
      <c r="F23" s="47">
        <f t="shared" si="19"/>
        <v>0</v>
      </c>
      <c r="G23" s="47">
        <f t="shared" si="19"/>
        <v>0</v>
      </c>
      <c r="H23" s="47">
        <f t="shared" si="19"/>
        <v>0</v>
      </c>
      <c r="I23" s="47">
        <f t="shared" si="19"/>
        <v>0</v>
      </c>
      <c r="J23" s="47">
        <f t="shared" si="19"/>
        <v>0</v>
      </c>
      <c r="K23" s="47">
        <f t="shared" si="19"/>
        <v>0</v>
      </c>
      <c r="L23" s="47">
        <f t="shared" si="19"/>
        <v>0</v>
      </c>
      <c r="M23" s="99">
        <f t="shared" si="19"/>
        <v>0</v>
      </c>
      <c r="N23" s="47">
        <f t="shared" si="19"/>
        <v>0</v>
      </c>
      <c r="O23" s="47">
        <f t="shared" si="19"/>
        <v>0</v>
      </c>
      <c r="P23" s="47">
        <f t="shared" si="19"/>
        <v>0</v>
      </c>
      <c r="Q23" s="50">
        <f t="shared" si="19"/>
        <v>274868989</v>
      </c>
      <c r="R23" s="110">
        <f t="shared" si="19"/>
        <v>93117237.310000002</v>
      </c>
      <c r="S23" s="47">
        <f t="shared" si="19"/>
        <v>5396652.9500000002</v>
      </c>
      <c r="T23" s="128">
        <f t="shared" ref="T23" si="20">T24+T25</f>
        <v>5396652.9500000002</v>
      </c>
      <c r="U23" s="48">
        <f t="shared" si="19"/>
        <v>98513890.260000005</v>
      </c>
      <c r="V23" s="51">
        <f t="shared" si="19"/>
        <v>176355098.74000001</v>
      </c>
      <c r="W23" s="41">
        <f t="shared" si="3"/>
        <v>35.840307274532158</v>
      </c>
      <c r="Y23" s="43"/>
      <c r="Z23" s="93"/>
      <c r="AA23" s="18"/>
      <c r="AB23" s="19"/>
    </row>
    <row r="24" spans="1:28" s="4" customFormat="1" ht="20" x14ac:dyDescent="0.25">
      <c r="A24" s="52" t="s">
        <v>49</v>
      </c>
      <c r="B24" s="53" t="s">
        <v>50</v>
      </c>
      <c r="C24" s="30">
        <v>260773144</v>
      </c>
      <c r="D24" s="31">
        <f t="shared" ref="D24:D25" si="21">E24+F24+G24+H24+I24+J24+K24+L24+M24+N24+O24+P24</f>
        <v>0</v>
      </c>
      <c r="E24" s="30">
        <f>(E11+E12+E13+E15+E18+E19+E22)*9.25%</f>
        <v>0</v>
      </c>
      <c r="F24" s="31"/>
      <c r="G24" s="31">
        <f t="shared" ref="G24:I24" si="22">(G11+G12+G13+G15+G18+G19+G22)*9.25%</f>
        <v>0</v>
      </c>
      <c r="H24" s="31">
        <f t="shared" si="22"/>
        <v>0</v>
      </c>
      <c r="I24" s="31">
        <f t="shared" si="22"/>
        <v>0</v>
      </c>
      <c r="J24" s="31"/>
      <c r="K24" s="31"/>
      <c r="L24" s="31"/>
      <c r="M24" s="98">
        <f t="shared" ref="M24" si="23">(M11+M12+M13+M15+M18+M19+M22)*9.25%</f>
        <v>0</v>
      </c>
      <c r="N24" s="31"/>
      <c r="O24" s="31"/>
      <c r="P24" s="31"/>
      <c r="Q24" s="34">
        <f>C24+D24</f>
        <v>260773144</v>
      </c>
      <c r="R24" s="109">
        <v>88342837</v>
      </c>
      <c r="S24" s="31">
        <v>5119901.5</v>
      </c>
      <c r="T24" s="127">
        <v>5119901.5</v>
      </c>
      <c r="U24" s="32">
        <f t="shared" ref="U24:U25" si="24">R24+S24</f>
        <v>93462738.5</v>
      </c>
      <c r="V24" s="35">
        <f>Q24-U24</f>
        <v>167310405.5</v>
      </c>
      <c r="W24" s="38">
        <f t="shared" si="3"/>
        <v>35.840630314293406</v>
      </c>
      <c r="Y24" s="18"/>
      <c r="Z24" s="54"/>
      <c r="AA24" s="18"/>
      <c r="AB24" s="2"/>
    </row>
    <row r="25" spans="1:28" s="4" customFormat="1" x14ac:dyDescent="0.25">
      <c r="A25" s="37" t="s">
        <v>51</v>
      </c>
      <c r="B25" s="29" t="s">
        <v>52</v>
      </c>
      <c r="C25" s="30">
        <v>14095845</v>
      </c>
      <c r="D25" s="31">
        <f t="shared" si="21"/>
        <v>0</v>
      </c>
      <c r="E25" s="30">
        <f t="shared" ref="E25" si="25">(E11+E12+E13+E15+E18+E19+E22)*0.5%</f>
        <v>0</v>
      </c>
      <c r="F25" s="31"/>
      <c r="G25" s="31">
        <f t="shared" ref="G25:I25" si="26">(G11+G12+G13+G15+G18+G19+G22)*0.5%</f>
        <v>0</v>
      </c>
      <c r="H25" s="31">
        <f t="shared" si="26"/>
        <v>0</v>
      </c>
      <c r="I25" s="31">
        <f t="shared" si="26"/>
        <v>0</v>
      </c>
      <c r="J25" s="31"/>
      <c r="K25" s="31"/>
      <c r="L25" s="31"/>
      <c r="M25" s="98">
        <f t="shared" ref="M25" si="27">(M11+M12+M13+M15+M18+M19+M22)*0.5%</f>
        <v>0</v>
      </c>
      <c r="N25" s="31"/>
      <c r="O25" s="31"/>
      <c r="P25" s="31"/>
      <c r="Q25" s="34">
        <f>C25+D25</f>
        <v>14095845</v>
      </c>
      <c r="R25" s="109">
        <v>4774400.3099999996</v>
      </c>
      <c r="S25" s="31">
        <v>276751.45</v>
      </c>
      <c r="T25" s="127">
        <v>276751.45</v>
      </c>
      <c r="U25" s="32">
        <f t="shared" si="24"/>
        <v>5051151.76</v>
      </c>
      <c r="V25" s="35">
        <f>Q25-U25</f>
        <v>9044693.2400000002</v>
      </c>
      <c r="W25" s="38">
        <f t="shared" si="3"/>
        <v>35.834331038685512</v>
      </c>
      <c r="Y25" s="18"/>
      <c r="Z25" s="54"/>
      <c r="AA25" s="18"/>
      <c r="AB25" s="2"/>
    </row>
    <row r="26" spans="1:28" s="42" customFormat="1" ht="21" x14ac:dyDescent="0.3">
      <c r="A26" s="44">
        <v>0.05</v>
      </c>
      <c r="B26" s="45" t="s">
        <v>53</v>
      </c>
      <c r="C26" s="46">
        <f t="shared" ref="C26" si="28">C27+C28+C29+C30</f>
        <v>394344990</v>
      </c>
      <c r="D26" s="47">
        <f t="shared" ref="D26:V26" si="29">D27+D28+D29+D30</f>
        <v>0</v>
      </c>
      <c r="E26" s="46">
        <f t="shared" si="29"/>
        <v>0</v>
      </c>
      <c r="F26" s="47">
        <f t="shared" si="29"/>
        <v>0</v>
      </c>
      <c r="G26" s="47">
        <f t="shared" si="29"/>
        <v>0</v>
      </c>
      <c r="H26" s="47">
        <f t="shared" si="29"/>
        <v>0</v>
      </c>
      <c r="I26" s="47">
        <f t="shared" si="29"/>
        <v>0</v>
      </c>
      <c r="J26" s="47">
        <f t="shared" si="29"/>
        <v>0</v>
      </c>
      <c r="K26" s="47">
        <f t="shared" si="29"/>
        <v>0</v>
      </c>
      <c r="L26" s="47">
        <f t="shared" si="29"/>
        <v>0</v>
      </c>
      <c r="M26" s="99">
        <f t="shared" si="29"/>
        <v>0</v>
      </c>
      <c r="N26" s="47">
        <f t="shared" si="29"/>
        <v>0</v>
      </c>
      <c r="O26" s="47">
        <f t="shared" si="29"/>
        <v>0</v>
      </c>
      <c r="P26" s="47">
        <f t="shared" si="29"/>
        <v>0</v>
      </c>
      <c r="Q26" s="50">
        <f t="shared" si="29"/>
        <v>394344990</v>
      </c>
      <c r="R26" s="110">
        <f t="shared" si="29"/>
        <v>134267114.68000001</v>
      </c>
      <c r="S26" s="47">
        <f t="shared" si="29"/>
        <v>5875289.1499999994</v>
      </c>
      <c r="T26" s="128">
        <f t="shared" ref="T26" si="30">T27+T28+T29+T30</f>
        <v>5875289.1499999994</v>
      </c>
      <c r="U26" s="48">
        <f t="shared" si="29"/>
        <v>140142403.82999998</v>
      </c>
      <c r="V26" s="51">
        <f t="shared" si="29"/>
        <v>254202586.16999999</v>
      </c>
      <c r="W26" s="41">
        <f t="shared" si="3"/>
        <v>35.53802061235772</v>
      </c>
      <c r="Y26" s="43"/>
      <c r="Z26" s="93"/>
      <c r="AA26" s="18"/>
      <c r="AB26" s="19"/>
    </row>
    <row r="27" spans="1:28" s="4" customFormat="1" x14ac:dyDescent="0.25">
      <c r="A27" s="37" t="s">
        <v>54</v>
      </c>
      <c r="B27" s="29" t="s">
        <v>55</v>
      </c>
      <c r="C27" s="30">
        <v>148006379</v>
      </c>
      <c r="D27" s="31">
        <f t="shared" ref="D27:D30" si="31">E27+F27+G27+H27+I27+J27+K27+L27+M27+N27+O27+P27</f>
        <v>0</v>
      </c>
      <c r="E27" s="30">
        <f>(E11+E12+E13+E15+E18+E19+E22)*5.08%</f>
        <v>0</v>
      </c>
      <c r="F27" s="31"/>
      <c r="G27" s="31">
        <f t="shared" ref="G27:I27" si="32">(G11+G12+G13+G15+G18+G19+G22)*5.08%</f>
        <v>0</v>
      </c>
      <c r="H27" s="31">
        <f t="shared" si="32"/>
        <v>0</v>
      </c>
      <c r="I27" s="31">
        <f t="shared" si="32"/>
        <v>0</v>
      </c>
      <c r="J27" s="31"/>
      <c r="K27" s="31"/>
      <c r="L27" s="31"/>
      <c r="M27" s="98">
        <f>(M11+M12+M13+M15+M18+M19+M22)*5.08%</f>
        <v>0</v>
      </c>
      <c r="N27" s="31"/>
      <c r="O27" s="31"/>
      <c r="P27" s="31"/>
      <c r="Q27" s="34">
        <f>C27+D27</f>
        <v>148006379</v>
      </c>
      <c r="R27" s="109">
        <v>50137269</v>
      </c>
      <c r="S27" s="31">
        <v>2905890.02</v>
      </c>
      <c r="T27" s="127">
        <v>2905890.02</v>
      </c>
      <c r="U27" s="32">
        <f t="shared" ref="U27:U30" si="33">R27+S27</f>
        <v>53043159.020000003</v>
      </c>
      <c r="V27" s="35">
        <f>Q27-U27</f>
        <v>94963219.979999989</v>
      </c>
      <c r="W27" s="38">
        <f t="shared" si="3"/>
        <v>35.838427626149816</v>
      </c>
      <c r="Y27" s="18"/>
      <c r="Z27" s="54"/>
      <c r="AA27" s="18"/>
      <c r="AB27" s="2"/>
    </row>
    <row r="28" spans="1:28" s="4" customFormat="1" x14ac:dyDescent="0.25">
      <c r="A28" s="37" t="s">
        <v>56</v>
      </c>
      <c r="B28" s="29" t="s">
        <v>57</v>
      </c>
      <c r="C28" s="30">
        <v>42287537</v>
      </c>
      <c r="D28" s="31">
        <f t="shared" si="31"/>
        <v>0</v>
      </c>
      <c r="E28" s="30">
        <f t="shared" ref="E28" si="34">(E11+E12+E13+E15+E18+E19+E22)*1.5%</f>
        <v>0</v>
      </c>
      <c r="F28" s="31"/>
      <c r="G28" s="31">
        <f t="shared" ref="G28:I28" si="35">(G11+G12+G13+G15+G18+G19+G22)*1.5%</f>
        <v>0</v>
      </c>
      <c r="H28" s="31">
        <f t="shared" si="35"/>
        <v>0</v>
      </c>
      <c r="I28" s="31">
        <f t="shared" si="35"/>
        <v>0</v>
      </c>
      <c r="J28" s="31"/>
      <c r="K28" s="31"/>
      <c r="L28" s="31"/>
      <c r="M28" s="98">
        <f t="shared" ref="M28" si="36">(M11+M12+M13+M15+M18+M19+M22)*1.5%</f>
        <v>0</v>
      </c>
      <c r="N28" s="31"/>
      <c r="O28" s="31"/>
      <c r="P28" s="31"/>
      <c r="Q28" s="34">
        <f>C28+D28</f>
        <v>42287537</v>
      </c>
      <c r="R28" s="109">
        <v>28645457.98</v>
      </c>
      <c r="S28" s="31">
        <v>830254.30999999994</v>
      </c>
      <c r="T28" s="127">
        <v>830254.30999999994</v>
      </c>
      <c r="U28" s="32">
        <f t="shared" si="33"/>
        <v>29475712.289999999</v>
      </c>
      <c r="V28" s="35">
        <f>Q28-U28</f>
        <v>12811824.710000001</v>
      </c>
      <c r="W28" s="38">
        <f t="shared" si="3"/>
        <v>69.703071829413943</v>
      </c>
      <c r="Y28" s="18"/>
      <c r="Z28" s="54"/>
      <c r="AA28" s="18"/>
      <c r="AB28" s="2"/>
    </row>
    <row r="29" spans="1:28" s="4" customFormat="1" x14ac:dyDescent="0.25">
      <c r="A29" s="37" t="s">
        <v>58</v>
      </c>
      <c r="B29" s="29" t="s">
        <v>59</v>
      </c>
      <c r="C29" s="30">
        <v>84575074</v>
      </c>
      <c r="D29" s="31">
        <f t="shared" si="31"/>
        <v>0</v>
      </c>
      <c r="E29" s="30">
        <f t="shared" ref="E29" si="37">(E11+E12+E13+E15+E18+E19+E22)*3%</f>
        <v>0</v>
      </c>
      <c r="F29" s="31"/>
      <c r="G29" s="31">
        <f t="shared" ref="G29:I29" si="38">(G11+G12+G13+G15+G18+G19+G22)*3%</f>
        <v>0</v>
      </c>
      <c r="H29" s="31">
        <f t="shared" si="38"/>
        <v>0</v>
      </c>
      <c r="I29" s="31">
        <f t="shared" si="38"/>
        <v>0</v>
      </c>
      <c r="J29" s="31"/>
      <c r="K29" s="31"/>
      <c r="L29" s="31"/>
      <c r="M29" s="98">
        <f t="shared" ref="M29" si="39">(M11+M12+M13+M15+M18+M19+M22)*3%</f>
        <v>0</v>
      </c>
      <c r="N29" s="31"/>
      <c r="O29" s="31"/>
      <c r="P29" s="31"/>
      <c r="Q29" s="34">
        <f>C29+D29</f>
        <v>84575074</v>
      </c>
      <c r="R29" s="109">
        <v>14322780</v>
      </c>
      <c r="S29" s="31">
        <v>1660508.6099999999</v>
      </c>
      <c r="T29" s="127">
        <v>1660508.6099999999</v>
      </c>
      <c r="U29" s="32">
        <f t="shared" si="33"/>
        <v>15983288.609999999</v>
      </c>
      <c r="V29" s="35">
        <f>Q29-U29</f>
        <v>68591785.390000001</v>
      </c>
      <c r="W29" s="38">
        <f t="shared" si="3"/>
        <v>18.89834422137189</v>
      </c>
      <c r="Y29" s="18"/>
      <c r="Z29" s="54"/>
      <c r="AA29" s="18"/>
      <c r="AB29" s="2"/>
    </row>
    <row r="30" spans="1:28" s="4" customFormat="1" x14ac:dyDescent="0.25">
      <c r="A30" s="37" t="s">
        <v>60</v>
      </c>
      <c r="B30" s="29" t="s">
        <v>61</v>
      </c>
      <c r="C30" s="30">
        <v>119476000</v>
      </c>
      <c r="D30" s="31">
        <f t="shared" si="31"/>
        <v>0</v>
      </c>
      <c r="E30" s="30"/>
      <c r="F30" s="31"/>
      <c r="G30" s="31"/>
      <c r="H30" s="31"/>
      <c r="I30" s="31"/>
      <c r="J30" s="31"/>
      <c r="K30" s="31"/>
      <c r="L30" s="31"/>
      <c r="M30" s="98"/>
      <c r="N30" s="31"/>
      <c r="O30" s="31"/>
      <c r="P30" s="31"/>
      <c r="Q30" s="34">
        <f>C30+D30</f>
        <v>119476000</v>
      </c>
      <c r="R30" s="109">
        <v>41161607.699999996</v>
      </c>
      <c r="S30" s="31">
        <v>478636.20999999996</v>
      </c>
      <c r="T30" s="127">
        <v>478636.20999999996</v>
      </c>
      <c r="U30" s="32">
        <f t="shared" si="33"/>
        <v>41640243.909999996</v>
      </c>
      <c r="V30" s="35">
        <f>Q30-U30</f>
        <v>77835756.090000004</v>
      </c>
      <c r="W30" s="38">
        <f t="shared" si="3"/>
        <v>34.852392036894436</v>
      </c>
      <c r="Y30" s="18"/>
      <c r="Z30" s="54"/>
      <c r="AA30" s="18"/>
      <c r="AB30" s="2"/>
    </row>
    <row r="31" spans="1:28" s="42" customFormat="1" ht="13" hidden="1" x14ac:dyDescent="0.3">
      <c r="A31" s="39" t="s">
        <v>62</v>
      </c>
      <c r="B31" s="21" t="s">
        <v>63</v>
      </c>
      <c r="C31" s="22">
        <f t="shared" ref="C31" si="40">C32</f>
        <v>0</v>
      </c>
      <c r="D31" s="23">
        <f t="shared" ref="D31:V31" si="41">D32</f>
        <v>0</v>
      </c>
      <c r="E31" s="22">
        <f t="shared" si="41"/>
        <v>0</v>
      </c>
      <c r="F31" s="23">
        <f t="shared" si="41"/>
        <v>0</v>
      </c>
      <c r="G31" s="23">
        <f t="shared" si="41"/>
        <v>0</v>
      </c>
      <c r="H31" s="23">
        <f t="shared" si="41"/>
        <v>0</v>
      </c>
      <c r="I31" s="23">
        <f t="shared" si="41"/>
        <v>0</v>
      </c>
      <c r="J31" s="23">
        <f t="shared" si="41"/>
        <v>0</v>
      </c>
      <c r="K31" s="23">
        <f t="shared" si="41"/>
        <v>0</v>
      </c>
      <c r="L31" s="23">
        <f t="shared" si="41"/>
        <v>0</v>
      </c>
      <c r="M31" s="97">
        <f t="shared" si="41"/>
        <v>0</v>
      </c>
      <c r="N31" s="23">
        <f t="shared" si="41"/>
        <v>0</v>
      </c>
      <c r="O31" s="23">
        <f t="shared" si="41"/>
        <v>0</v>
      </c>
      <c r="P31" s="23">
        <f t="shared" si="41"/>
        <v>0</v>
      </c>
      <c r="Q31" s="25">
        <f t="shared" si="41"/>
        <v>0</v>
      </c>
      <c r="R31" s="108">
        <f t="shared" si="41"/>
        <v>0</v>
      </c>
      <c r="S31" s="23">
        <f t="shared" si="41"/>
        <v>0</v>
      </c>
      <c r="T31" s="126">
        <f t="shared" si="41"/>
        <v>0</v>
      </c>
      <c r="U31" s="24">
        <f t="shared" si="41"/>
        <v>0</v>
      </c>
      <c r="V31" s="26">
        <f t="shared" si="41"/>
        <v>0</v>
      </c>
      <c r="W31" s="41" t="e">
        <f t="shared" si="3"/>
        <v>#DIV/0!</v>
      </c>
      <c r="Y31" s="43"/>
      <c r="Z31" s="93"/>
      <c r="AA31" s="18"/>
      <c r="AB31" s="19"/>
    </row>
    <row r="32" spans="1:28" s="4" customFormat="1" hidden="1" x14ac:dyDescent="0.25">
      <c r="A32" s="37" t="s">
        <v>64</v>
      </c>
      <c r="B32" s="29" t="s">
        <v>65</v>
      </c>
      <c r="C32" s="30"/>
      <c r="D32" s="31">
        <f>E32+F32+G32+H32+I32+J32+K32+L32+M32+N32+O32+P32</f>
        <v>0</v>
      </c>
      <c r="E32" s="30"/>
      <c r="F32" s="31"/>
      <c r="G32" s="31"/>
      <c r="H32" s="31"/>
      <c r="I32" s="31"/>
      <c r="J32" s="31"/>
      <c r="K32" s="31"/>
      <c r="L32" s="31"/>
      <c r="M32" s="98"/>
      <c r="N32" s="31"/>
      <c r="O32" s="31"/>
      <c r="P32" s="31"/>
      <c r="Q32" s="34">
        <f>C32+D32</f>
        <v>0</v>
      </c>
      <c r="R32" s="109"/>
      <c r="S32" s="31">
        <v>0</v>
      </c>
      <c r="T32" s="127"/>
      <c r="U32" s="32">
        <f>R32+S32</f>
        <v>0</v>
      </c>
      <c r="V32" s="35">
        <f>Q32-U32</f>
        <v>0</v>
      </c>
      <c r="W32" s="38" t="e">
        <f t="shared" si="3"/>
        <v>#DIV/0!</v>
      </c>
      <c r="Y32" s="18"/>
      <c r="Z32" s="54"/>
      <c r="AA32" s="18"/>
      <c r="AB32" s="2"/>
    </row>
    <row r="33" spans="1:28" s="42" customFormat="1" ht="13" x14ac:dyDescent="0.3">
      <c r="A33" s="39">
        <v>1</v>
      </c>
      <c r="B33" s="21" t="s">
        <v>66</v>
      </c>
      <c r="C33" s="22">
        <f t="shared" ref="C33" si="42">C34+C40+C46+C54+C62+C67+C69+C73+C83+C85</f>
        <v>613312242</v>
      </c>
      <c r="D33" s="23">
        <f t="shared" ref="D33:V33" si="43">D34+D40+D46+D54+D62+D67+D69+D73+D83+D85</f>
        <v>-6993041</v>
      </c>
      <c r="E33" s="22">
        <f t="shared" si="43"/>
        <v>0</v>
      </c>
      <c r="F33" s="23">
        <f t="shared" si="43"/>
        <v>0</v>
      </c>
      <c r="G33" s="23">
        <f t="shared" si="43"/>
        <v>-6993041</v>
      </c>
      <c r="H33" s="23">
        <f t="shared" si="43"/>
        <v>0</v>
      </c>
      <c r="I33" s="23">
        <f t="shared" si="43"/>
        <v>0</v>
      </c>
      <c r="J33" s="23">
        <f t="shared" si="43"/>
        <v>0</v>
      </c>
      <c r="K33" s="23">
        <f t="shared" si="43"/>
        <v>0</v>
      </c>
      <c r="L33" s="23">
        <f t="shared" si="43"/>
        <v>0</v>
      </c>
      <c r="M33" s="97">
        <f t="shared" si="43"/>
        <v>0</v>
      </c>
      <c r="N33" s="23">
        <f t="shared" si="43"/>
        <v>0</v>
      </c>
      <c r="O33" s="23">
        <f t="shared" si="43"/>
        <v>0</v>
      </c>
      <c r="P33" s="23">
        <f t="shared" si="43"/>
        <v>0</v>
      </c>
      <c r="Q33" s="25">
        <f t="shared" si="43"/>
        <v>606319201</v>
      </c>
      <c r="R33" s="108">
        <f t="shared" si="43"/>
        <v>0</v>
      </c>
      <c r="S33" s="23">
        <f t="shared" si="43"/>
        <v>248492670.10000002</v>
      </c>
      <c r="T33" s="126">
        <f t="shared" ref="T33" si="44">T34+T40+T46+T54+T62+T67+T69+T73+T83+T85</f>
        <v>227266741.09999999</v>
      </c>
      <c r="U33" s="24">
        <f t="shared" si="43"/>
        <v>248492670.10000002</v>
      </c>
      <c r="V33" s="26">
        <f t="shared" si="43"/>
        <v>357826530.89999998</v>
      </c>
      <c r="W33" s="41">
        <f t="shared" si="3"/>
        <v>40.983803529586723</v>
      </c>
      <c r="Y33" s="43"/>
      <c r="Z33" s="93"/>
      <c r="AA33" s="18"/>
      <c r="AB33" s="19"/>
    </row>
    <row r="34" spans="1:28" s="42" customFormat="1" ht="13" hidden="1" x14ac:dyDescent="0.3">
      <c r="A34" s="39">
        <v>1.01</v>
      </c>
      <c r="B34" s="21" t="s">
        <v>67</v>
      </c>
      <c r="C34" s="22">
        <f t="shared" ref="C34" si="45">C35+C36+C37+C38+C39</f>
        <v>0</v>
      </c>
      <c r="D34" s="23">
        <f t="shared" ref="D34:V34" si="46">D35+D36+D37+D38+D39</f>
        <v>0</v>
      </c>
      <c r="E34" s="22">
        <f t="shared" si="46"/>
        <v>0</v>
      </c>
      <c r="F34" s="23">
        <f t="shared" si="46"/>
        <v>0</v>
      </c>
      <c r="G34" s="23">
        <f t="shared" si="46"/>
        <v>0</v>
      </c>
      <c r="H34" s="23">
        <f t="shared" si="46"/>
        <v>0</v>
      </c>
      <c r="I34" s="23">
        <f t="shared" si="46"/>
        <v>0</v>
      </c>
      <c r="J34" s="23">
        <f t="shared" si="46"/>
        <v>0</v>
      </c>
      <c r="K34" s="23">
        <f t="shared" si="46"/>
        <v>0</v>
      </c>
      <c r="L34" s="23">
        <f t="shared" si="46"/>
        <v>0</v>
      </c>
      <c r="M34" s="97">
        <f t="shared" si="46"/>
        <v>0</v>
      </c>
      <c r="N34" s="23">
        <f t="shared" si="46"/>
        <v>0</v>
      </c>
      <c r="O34" s="23">
        <f t="shared" si="46"/>
        <v>0</v>
      </c>
      <c r="P34" s="23">
        <f t="shared" si="46"/>
        <v>0</v>
      </c>
      <c r="Q34" s="25">
        <f t="shared" si="46"/>
        <v>0</v>
      </c>
      <c r="R34" s="108">
        <f t="shared" si="46"/>
        <v>0</v>
      </c>
      <c r="S34" s="23">
        <f t="shared" si="46"/>
        <v>0</v>
      </c>
      <c r="T34" s="126">
        <f t="shared" ref="T34" si="47">T35+T36+T37+T38+T39</f>
        <v>0</v>
      </c>
      <c r="U34" s="24">
        <f t="shared" si="46"/>
        <v>0</v>
      </c>
      <c r="V34" s="26">
        <f t="shared" si="46"/>
        <v>0</v>
      </c>
      <c r="W34" s="41" t="e">
        <f t="shared" si="3"/>
        <v>#DIV/0!</v>
      </c>
      <c r="Y34" s="43"/>
      <c r="Z34" s="93"/>
      <c r="AA34" s="18"/>
      <c r="AB34" s="19"/>
    </row>
    <row r="35" spans="1:28" s="4" customFormat="1" hidden="1" x14ac:dyDescent="0.25">
      <c r="A35" s="37" t="s">
        <v>68</v>
      </c>
      <c r="B35" s="29" t="s">
        <v>69</v>
      </c>
      <c r="C35" s="30"/>
      <c r="D35" s="31">
        <f t="shared" ref="D35:D39" si="48">E35+F35+G35+H35+I35+J35+K35+L35+M35+N35+O35+P35</f>
        <v>0</v>
      </c>
      <c r="E35" s="30"/>
      <c r="F35" s="31"/>
      <c r="G35" s="31"/>
      <c r="H35" s="31"/>
      <c r="I35" s="31"/>
      <c r="J35" s="31"/>
      <c r="K35" s="31"/>
      <c r="L35" s="31"/>
      <c r="M35" s="98"/>
      <c r="N35" s="31"/>
      <c r="O35" s="31"/>
      <c r="P35" s="31"/>
      <c r="Q35" s="34">
        <f>C35+D35</f>
        <v>0</v>
      </c>
      <c r="R35" s="109"/>
      <c r="S35" s="31">
        <v>0</v>
      </c>
      <c r="T35" s="127"/>
      <c r="U35" s="32">
        <f t="shared" ref="U35:U39" si="49">R35+S35</f>
        <v>0</v>
      </c>
      <c r="V35" s="35">
        <f>Q35-U35</f>
        <v>0</v>
      </c>
      <c r="W35" s="38" t="e">
        <f t="shared" si="3"/>
        <v>#DIV/0!</v>
      </c>
      <c r="Y35" s="18"/>
      <c r="Z35" s="54"/>
      <c r="AA35" s="18"/>
      <c r="AB35" s="2"/>
    </row>
    <row r="36" spans="1:28" s="4" customFormat="1" hidden="1" x14ac:dyDescent="0.25">
      <c r="A36" s="37" t="s">
        <v>70</v>
      </c>
      <c r="B36" s="29" t="s">
        <v>71</v>
      </c>
      <c r="C36" s="30"/>
      <c r="D36" s="31">
        <f t="shared" si="48"/>
        <v>0</v>
      </c>
      <c r="E36" s="30"/>
      <c r="F36" s="31"/>
      <c r="G36" s="31"/>
      <c r="H36" s="31"/>
      <c r="I36" s="31"/>
      <c r="J36" s="31"/>
      <c r="K36" s="31"/>
      <c r="L36" s="31"/>
      <c r="M36" s="98"/>
      <c r="N36" s="31"/>
      <c r="O36" s="31"/>
      <c r="P36" s="31"/>
      <c r="Q36" s="34">
        <f>C36+D36</f>
        <v>0</v>
      </c>
      <c r="R36" s="109"/>
      <c r="S36" s="31">
        <v>0</v>
      </c>
      <c r="T36" s="127"/>
      <c r="U36" s="32">
        <f t="shared" si="49"/>
        <v>0</v>
      </c>
      <c r="V36" s="35">
        <f>Q36-U36</f>
        <v>0</v>
      </c>
      <c r="W36" s="38" t="e">
        <f t="shared" si="3"/>
        <v>#DIV/0!</v>
      </c>
      <c r="Y36" s="18"/>
      <c r="Z36" s="54"/>
      <c r="AA36" s="18"/>
      <c r="AB36" s="2"/>
    </row>
    <row r="37" spans="1:28" s="4" customFormat="1" hidden="1" x14ac:dyDescent="0.25">
      <c r="A37" s="37" t="s">
        <v>72</v>
      </c>
      <c r="B37" s="29" t="s">
        <v>73</v>
      </c>
      <c r="C37" s="30"/>
      <c r="D37" s="31">
        <f t="shared" si="48"/>
        <v>0</v>
      </c>
      <c r="E37" s="30"/>
      <c r="F37" s="31"/>
      <c r="G37" s="31"/>
      <c r="H37" s="31"/>
      <c r="I37" s="31"/>
      <c r="J37" s="31"/>
      <c r="K37" s="31"/>
      <c r="L37" s="31"/>
      <c r="M37" s="98"/>
      <c r="N37" s="31"/>
      <c r="O37" s="31"/>
      <c r="P37" s="31"/>
      <c r="Q37" s="34">
        <f>C37+D37</f>
        <v>0</v>
      </c>
      <c r="R37" s="109"/>
      <c r="S37" s="31">
        <v>0</v>
      </c>
      <c r="T37" s="127"/>
      <c r="U37" s="32">
        <f t="shared" si="49"/>
        <v>0</v>
      </c>
      <c r="V37" s="35">
        <f>Q37-U37</f>
        <v>0</v>
      </c>
      <c r="W37" s="38" t="e">
        <f t="shared" si="3"/>
        <v>#DIV/0!</v>
      </c>
      <c r="Y37" s="18"/>
      <c r="Z37" s="54"/>
      <c r="AA37" s="18"/>
      <c r="AB37" s="2"/>
    </row>
    <row r="38" spans="1:28" s="4" customFormat="1" hidden="1" x14ac:dyDescent="0.25">
      <c r="A38" s="37" t="s">
        <v>74</v>
      </c>
      <c r="B38" s="29" t="s">
        <v>75</v>
      </c>
      <c r="C38" s="30"/>
      <c r="D38" s="31">
        <f t="shared" si="48"/>
        <v>0</v>
      </c>
      <c r="E38" s="30"/>
      <c r="F38" s="31"/>
      <c r="G38" s="31"/>
      <c r="H38" s="31"/>
      <c r="I38" s="31"/>
      <c r="J38" s="31"/>
      <c r="K38" s="31"/>
      <c r="L38" s="31"/>
      <c r="M38" s="98"/>
      <c r="N38" s="31"/>
      <c r="O38" s="31"/>
      <c r="P38" s="31"/>
      <c r="Q38" s="34">
        <f>C38+D38</f>
        <v>0</v>
      </c>
      <c r="R38" s="109"/>
      <c r="S38" s="31">
        <v>0</v>
      </c>
      <c r="T38" s="127"/>
      <c r="U38" s="32">
        <f t="shared" si="49"/>
        <v>0</v>
      </c>
      <c r="V38" s="35">
        <f>Q38-U38</f>
        <v>0</v>
      </c>
      <c r="W38" s="38" t="e">
        <f t="shared" si="3"/>
        <v>#DIV/0!</v>
      </c>
      <c r="Y38" s="18"/>
      <c r="Z38" s="54"/>
      <c r="AA38" s="18"/>
      <c r="AB38" s="2"/>
    </row>
    <row r="39" spans="1:28" s="42" customFormat="1" ht="13" hidden="1" x14ac:dyDescent="0.3">
      <c r="A39" s="37" t="s">
        <v>76</v>
      </c>
      <c r="B39" s="29" t="s">
        <v>77</v>
      </c>
      <c r="C39" s="30"/>
      <c r="D39" s="31">
        <f t="shared" si="48"/>
        <v>0</v>
      </c>
      <c r="E39" s="30"/>
      <c r="F39" s="31"/>
      <c r="G39" s="31"/>
      <c r="H39" s="31"/>
      <c r="I39" s="31"/>
      <c r="J39" s="31"/>
      <c r="K39" s="31"/>
      <c r="L39" s="31"/>
      <c r="M39" s="98"/>
      <c r="N39" s="31"/>
      <c r="O39" s="31"/>
      <c r="P39" s="31"/>
      <c r="Q39" s="34">
        <f>C39+D39</f>
        <v>0</v>
      </c>
      <c r="R39" s="109"/>
      <c r="S39" s="31">
        <v>0</v>
      </c>
      <c r="T39" s="127"/>
      <c r="U39" s="32">
        <f t="shared" si="49"/>
        <v>0</v>
      </c>
      <c r="V39" s="35">
        <f>Q39-U39</f>
        <v>0</v>
      </c>
      <c r="W39" s="38" t="e">
        <f t="shared" si="3"/>
        <v>#DIV/0!</v>
      </c>
      <c r="Y39" s="18"/>
      <c r="Z39" s="54"/>
      <c r="AA39" s="18"/>
      <c r="AB39" s="19"/>
    </row>
    <row r="40" spans="1:28" s="4" customFormat="1" x14ac:dyDescent="0.25">
      <c r="A40" s="39">
        <v>1.02</v>
      </c>
      <c r="B40" s="21" t="s">
        <v>78</v>
      </c>
      <c r="C40" s="22">
        <f t="shared" ref="C40" si="50">C41+C42+C43+C44+C45</f>
        <v>56145000</v>
      </c>
      <c r="D40" s="23">
        <f t="shared" ref="D40:V40" si="51">D41+D42+D43+D44+D45</f>
        <v>3000000</v>
      </c>
      <c r="E40" s="22">
        <f t="shared" si="51"/>
        <v>0</v>
      </c>
      <c r="F40" s="23">
        <f t="shared" si="51"/>
        <v>0</v>
      </c>
      <c r="G40" s="23">
        <f t="shared" si="51"/>
        <v>0</v>
      </c>
      <c r="H40" s="23">
        <f t="shared" si="51"/>
        <v>2000000</v>
      </c>
      <c r="I40" s="23">
        <f t="shared" si="51"/>
        <v>0</v>
      </c>
      <c r="J40" s="23">
        <f t="shared" si="51"/>
        <v>0</v>
      </c>
      <c r="K40" s="23">
        <f t="shared" si="51"/>
        <v>0</v>
      </c>
      <c r="L40" s="23">
        <f t="shared" si="51"/>
        <v>0</v>
      </c>
      <c r="M40" s="97">
        <f t="shared" si="51"/>
        <v>1000000</v>
      </c>
      <c r="N40" s="23">
        <f t="shared" si="51"/>
        <v>0</v>
      </c>
      <c r="O40" s="23">
        <f t="shared" si="51"/>
        <v>0</v>
      </c>
      <c r="P40" s="23">
        <f t="shared" si="51"/>
        <v>0</v>
      </c>
      <c r="Q40" s="25">
        <f t="shared" si="51"/>
        <v>59145000</v>
      </c>
      <c r="R40" s="108">
        <f t="shared" si="51"/>
        <v>0</v>
      </c>
      <c r="S40" s="23">
        <f t="shared" si="51"/>
        <v>34131963.230000004</v>
      </c>
      <c r="T40" s="126">
        <f t="shared" ref="T40" si="52">T41+T42+T43+T44+T45</f>
        <v>32284974.82</v>
      </c>
      <c r="U40" s="24">
        <f t="shared" si="51"/>
        <v>34131963.230000004</v>
      </c>
      <c r="V40" s="26">
        <f t="shared" si="51"/>
        <v>25013036.77</v>
      </c>
      <c r="W40" s="41">
        <f t="shared" si="3"/>
        <v>57.708958035336892</v>
      </c>
      <c r="Y40" s="43"/>
      <c r="Z40" s="93"/>
      <c r="AA40" s="18"/>
      <c r="AB40" s="2"/>
    </row>
    <row r="41" spans="1:28" s="4" customFormat="1" x14ac:dyDescent="0.25">
      <c r="A41" s="37" t="s">
        <v>79</v>
      </c>
      <c r="B41" s="29" t="s">
        <v>80</v>
      </c>
      <c r="C41" s="30">
        <v>4000000</v>
      </c>
      <c r="D41" s="31">
        <f t="shared" ref="D41:D45" si="53">E41+F41+G41+H41+I41+J41+K41+L41+M41+N41+O41+P41</f>
        <v>3000000</v>
      </c>
      <c r="E41" s="30"/>
      <c r="F41" s="31"/>
      <c r="G41" s="31"/>
      <c r="H41" s="31">
        <v>2000000</v>
      </c>
      <c r="I41" s="31"/>
      <c r="J41" s="31"/>
      <c r="K41" s="31"/>
      <c r="L41" s="31"/>
      <c r="M41" s="98">
        <v>1000000</v>
      </c>
      <c r="N41" s="31"/>
      <c r="O41" s="31"/>
      <c r="P41" s="31"/>
      <c r="Q41" s="34">
        <f>C41+D41</f>
        <v>7000000</v>
      </c>
      <c r="R41" s="109"/>
      <c r="S41" s="31">
        <v>5390774.71</v>
      </c>
      <c r="T41" s="127">
        <v>5390774.71</v>
      </c>
      <c r="U41" s="32">
        <f t="shared" ref="U41:U45" si="54">R41+S41</f>
        <v>5390774.71</v>
      </c>
      <c r="V41" s="35">
        <f>Q41-U41</f>
        <v>1609225.29</v>
      </c>
      <c r="W41" s="38">
        <f t="shared" ref="W41:W72" si="55">U41*100/Q41</f>
        <v>77.01106728571429</v>
      </c>
      <c r="Y41" s="18"/>
      <c r="Z41" s="54"/>
      <c r="AA41" s="18"/>
      <c r="AB41" s="2"/>
    </row>
    <row r="42" spans="1:28" s="4" customFormat="1" x14ac:dyDescent="0.25">
      <c r="A42" s="37" t="s">
        <v>81</v>
      </c>
      <c r="B42" s="29" t="s">
        <v>82</v>
      </c>
      <c r="C42" s="30">
        <v>26000000</v>
      </c>
      <c r="D42" s="31">
        <f t="shared" si="53"/>
        <v>0</v>
      </c>
      <c r="E42" s="30"/>
      <c r="F42" s="31"/>
      <c r="G42" s="31"/>
      <c r="H42" s="31"/>
      <c r="I42" s="31"/>
      <c r="J42" s="31"/>
      <c r="K42" s="31"/>
      <c r="L42" s="31"/>
      <c r="M42" s="98"/>
      <c r="N42" s="31"/>
      <c r="O42" s="31"/>
      <c r="P42" s="31"/>
      <c r="Q42" s="34">
        <f>C42+D42</f>
        <v>26000000</v>
      </c>
      <c r="R42" s="109"/>
      <c r="S42" s="31">
        <v>13208010</v>
      </c>
      <c r="T42" s="127">
        <v>13208010</v>
      </c>
      <c r="U42" s="32">
        <f t="shared" si="54"/>
        <v>13208010</v>
      </c>
      <c r="V42" s="35">
        <f>Q42-U42</f>
        <v>12791990</v>
      </c>
      <c r="W42" s="38">
        <f t="shared" si="55"/>
        <v>50.800038461538463</v>
      </c>
      <c r="Y42" s="18"/>
      <c r="Z42" s="54"/>
      <c r="AA42" s="18"/>
      <c r="AB42" s="2"/>
    </row>
    <row r="43" spans="1:28" s="4" customFormat="1" x14ac:dyDescent="0.25">
      <c r="A43" s="37" t="s">
        <v>83</v>
      </c>
      <c r="B43" s="29" t="s">
        <v>84</v>
      </c>
      <c r="C43" s="30">
        <v>25000</v>
      </c>
      <c r="D43" s="31">
        <f t="shared" si="53"/>
        <v>0</v>
      </c>
      <c r="E43" s="30"/>
      <c r="F43" s="31"/>
      <c r="G43" s="31"/>
      <c r="H43" s="31"/>
      <c r="I43" s="31"/>
      <c r="J43" s="31"/>
      <c r="K43" s="31"/>
      <c r="L43" s="31"/>
      <c r="M43" s="98"/>
      <c r="N43" s="31"/>
      <c r="O43" s="31"/>
      <c r="P43" s="31"/>
      <c r="Q43" s="34">
        <f>C43+D43</f>
        <v>25000</v>
      </c>
      <c r="R43" s="109"/>
      <c r="S43" s="31">
        <v>0</v>
      </c>
      <c r="T43" s="127"/>
      <c r="U43" s="32">
        <f t="shared" si="54"/>
        <v>0</v>
      </c>
      <c r="V43" s="35">
        <f>Q43-U43</f>
        <v>25000</v>
      </c>
      <c r="W43" s="38">
        <f t="shared" si="55"/>
        <v>0</v>
      </c>
      <c r="Y43" s="18"/>
      <c r="Z43" s="54"/>
      <c r="AA43" s="18"/>
      <c r="AB43" s="2"/>
    </row>
    <row r="44" spans="1:28" s="4" customFormat="1" x14ac:dyDescent="0.25">
      <c r="A44" s="37" t="s">
        <v>85</v>
      </c>
      <c r="B44" s="29" t="s">
        <v>86</v>
      </c>
      <c r="C44" s="30">
        <v>26000000</v>
      </c>
      <c r="D44" s="31">
        <f t="shared" si="53"/>
        <v>0</v>
      </c>
      <c r="E44" s="30"/>
      <c r="F44" s="31"/>
      <c r="G44" s="31"/>
      <c r="H44" s="31"/>
      <c r="I44" s="31"/>
      <c r="J44" s="31"/>
      <c r="K44" s="31"/>
      <c r="L44" s="31"/>
      <c r="M44" s="98"/>
      <c r="N44" s="31"/>
      <c r="O44" s="31"/>
      <c r="P44" s="31"/>
      <c r="Q44" s="34">
        <f>C44+D44</f>
        <v>26000000</v>
      </c>
      <c r="R44" s="109"/>
      <c r="S44" s="31">
        <v>15533178.52</v>
      </c>
      <c r="T44" s="127">
        <v>13686190.109999999</v>
      </c>
      <c r="U44" s="32">
        <f t="shared" si="54"/>
        <v>15533178.52</v>
      </c>
      <c r="V44" s="35">
        <f>Q44-U44</f>
        <v>10466821.48</v>
      </c>
      <c r="W44" s="38">
        <f t="shared" si="55"/>
        <v>59.742994307692307</v>
      </c>
      <c r="Y44" s="18"/>
      <c r="Z44" s="54"/>
      <c r="AA44" s="18"/>
      <c r="AB44" s="2"/>
    </row>
    <row r="45" spans="1:28" s="42" customFormat="1" ht="13" x14ac:dyDescent="0.3">
      <c r="A45" s="37" t="s">
        <v>87</v>
      </c>
      <c r="B45" s="29" t="s">
        <v>88</v>
      </c>
      <c r="C45" s="30">
        <v>120000</v>
      </c>
      <c r="D45" s="31">
        <f t="shared" si="53"/>
        <v>0</v>
      </c>
      <c r="E45" s="30"/>
      <c r="F45" s="31"/>
      <c r="G45" s="31"/>
      <c r="H45" s="31"/>
      <c r="I45" s="31"/>
      <c r="J45" s="31"/>
      <c r="K45" s="31"/>
      <c r="L45" s="31"/>
      <c r="M45" s="98"/>
      <c r="N45" s="31"/>
      <c r="O45" s="31"/>
      <c r="P45" s="31"/>
      <c r="Q45" s="34">
        <f>C45+D45</f>
        <v>120000</v>
      </c>
      <c r="R45" s="109"/>
      <c r="S45" s="31">
        <v>0</v>
      </c>
      <c r="T45" s="127"/>
      <c r="U45" s="32">
        <f t="shared" si="54"/>
        <v>0</v>
      </c>
      <c r="V45" s="35">
        <f>Q45-U45</f>
        <v>120000</v>
      </c>
      <c r="W45" s="38">
        <f t="shared" si="55"/>
        <v>0</v>
      </c>
      <c r="Y45" s="18"/>
      <c r="Z45" s="54"/>
      <c r="AA45" s="18"/>
      <c r="AB45" s="19"/>
    </row>
    <row r="46" spans="1:28" s="4" customFormat="1" x14ac:dyDescent="0.25">
      <c r="A46" s="39">
        <v>1.03</v>
      </c>
      <c r="B46" s="21" t="s">
        <v>89</v>
      </c>
      <c r="C46" s="22">
        <f t="shared" ref="C46" si="56">C47+C48+C49+C50+C51+C52+C53</f>
        <v>21970000</v>
      </c>
      <c r="D46" s="23">
        <f t="shared" ref="D46:V46" si="57">D47+D48+D49+D50+D51+D52+D53</f>
        <v>-2370000</v>
      </c>
      <c r="E46" s="22">
        <f t="shared" si="57"/>
        <v>0</v>
      </c>
      <c r="F46" s="23">
        <f t="shared" si="57"/>
        <v>0</v>
      </c>
      <c r="G46" s="23">
        <f t="shared" si="57"/>
        <v>0</v>
      </c>
      <c r="H46" s="23">
        <f t="shared" si="57"/>
        <v>1600000</v>
      </c>
      <c r="I46" s="23">
        <f t="shared" si="57"/>
        <v>0</v>
      </c>
      <c r="J46" s="23">
        <f t="shared" si="57"/>
        <v>0</v>
      </c>
      <c r="K46" s="23">
        <f t="shared" si="57"/>
        <v>0</v>
      </c>
      <c r="L46" s="23">
        <f t="shared" si="57"/>
        <v>0</v>
      </c>
      <c r="M46" s="97">
        <f t="shared" si="57"/>
        <v>-3970000</v>
      </c>
      <c r="N46" s="23">
        <f t="shared" si="57"/>
        <v>0</v>
      </c>
      <c r="O46" s="23">
        <f t="shared" si="57"/>
        <v>0</v>
      </c>
      <c r="P46" s="23">
        <f t="shared" si="57"/>
        <v>0</v>
      </c>
      <c r="Q46" s="25">
        <f t="shared" si="57"/>
        <v>19600000</v>
      </c>
      <c r="R46" s="108">
        <f t="shared" si="57"/>
        <v>0</v>
      </c>
      <c r="S46" s="23">
        <f t="shared" si="57"/>
        <v>4815612.62</v>
      </c>
      <c r="T46" s="126">
        <f t="shared" ref="T46" si="58">T47+T48+T49+T50+T51+T52+T53</f>
        <v>3291268.62</v>
      </c>
      <c r="U46" s="24">
        <f t="shared" si="57"/>
        <v>4815612.62</v>
      </c>
      <c r="V46" s="26">
        <f t="shared" si="57"/>
        <v>14784387.380000001</v>
      </c>
      <c r="W46" s="41">
        <f t="shared" si="55"/>
        <v>24.569452142857141</v>
      </c>
      <c r="Y46" s="43"/>
      <c r="Z46" s="93"/>
      <c r="AA46" s="18"/>
      <c r="AB46" s="2"/>
    </row>
    <row r="47" spans="1:28" s="4" customFormat="1" x14ac:dyDescent="0.25">
      <c r="A47" s="37" t="s">
        <v>90</v>
      </c>
      <c r="B47" s="29" t="s">
        <v>91</v>
      </c>
      <c r="C47" s="30">
        <v>1750000</v>
      </c>
      <c r="D47" s="31">
        <f t="shared" ref="D47:D53" si="59">E47+F47+G47+H47+I47+J47+K47+L47+M47+N47+O47+P47</f>
        <v>100000</v>
      </c>
      <c r="E47" s="30"/>
      <c r="F47" s="31"/>
      <c r="G47" s="31"/>
      <c r="H47" s="31">
        <v>100000</v>
      </c>
      <c r="I47" s="31"/>
      <c r="J47" s="31"/>
      <c r="K47" s="31"/>
      <c r="L47" s="31"/>
      <c r="M47" s="98"/>
      <c r="N47" s="31"/>
      <c r="O47" s="31"/>
      <c r="P47" s="31"/>
      <c r="Q47" s="34">
        <f t="shared" ref="Q47:Q53" si="60">C47+D47</f>
        <v>1850000</v>
      </c>
      <c r="R47" s="109"/>
      <c r="S47" s="31">
        <v>1168908.1000000001</v>
      </c>
      <c r="T47" s="127">
        <v>769320.10000000009</v>
      </c>
      <c r="U47" s="32">
        <f t="shared" ref="U47:U53" si="61">R47+S47</f>
        <v>1168908.1000000001</v>
      </c>
      <c r="V47" s="35">
        <f t="shared" ref="V47:V53" si="62">Q47-U47</f>
        <v>681091.89999999991</v>
      </c>
      <c r="W47" s="38">
        <f t="shared" si="55"/>
        <v>63.184221621621631</v>
      </c>
      <c r="Y47" s="18"/>
      <c r="Z47" s="54"/>
      <c r="AA47" s="18"/>
      <c r="AB47" s="2"/>
    </row>
    <row r="48" spans="1:28" s="4" customFormat="1" hidden="1" x14ac:dyDescent="0.25">
      <c r="A48" s="37" t="s">
        <v>92</v>
      </c>
      <c r="B48" s="29" t="s">
        <v>93</v>
      </c>
      <c r="C48" s="30">
        <v>0</v>
      </c>
      <c r="D48" s="31">
        <f t="shared" si="59"/>
        <v>0</v>
      </c>
      <c r="E48" s="30"/>
      <c r="F48" s="31"/>
      <c r="G48" s="31"/>
      <c r="H48" s="31"/>
      <c r="I48" s="31"/>
      <c r="J48" s="31"/>
      <c r="K48" s="31"/>
      <c r="L48" s="31"/>
      <c r="M48" s="98"/>
      <c r="N48" s="31"/>
      <c r="O48" s="31"/>
      <c r="P48" s="31"/>
      <c r="Q48" s="34">
        <f t="shared" si="60"/>
        <v>0</v>
      </c>
      <c r="R48" s="109"/>
      <c r="S48" s="31">
        <v>0</v>
      </c>
      <c r="T48" s="127"/>
      <c r="U48" s="32">
        <f t="shared" si="61"/>
        <v>0</v>
      </c>
      <c r="V48" s="35">
        <f t="shared" si="62"/>
        <v>0</v>
      </c>
      <c r="W48" s="38" t="e">
        <f t="shared" si="55"/>
        <v>#DIV/0!</v>
      </c>
      <c r="Y48" s="18"/>
      <c r="Z48" s="54"/>
      <c r="AA48" s="18"/>
      <c r="AB48" s="2"/>
    </row>
    <row r="49" spans="1:28" s="4" customFormat="1" x14ac:dyDescent="0.25">
      <c r="A49" s="37" t="s">
        <v>94</v>
      </c>
      <c r="B49" s="29" t="s">
        <v>95</v>
      </c>
      <c r="C49" s="30">
        <v>13970000</v>
      </c>
      <c r="D49" s="31">
        <f t="shared" si="59"/>
        <v>-3970000</v>
      </c>
      <c r="E49" s="30"/>
      <c r="F49" s="31"/>
      <c r="G49" s="31"/>
      <c r="H49" s="31"/>
      <c r="I49" s="31"/>
      <c r="J49" s="31"/>
      <c r="K49" s="31"/>
      <c r="L49" s="31"/>
      <c r="M49" s="98">
        <v>-3970000</v>
      </c>
      <c r="N49" s="31"/>
      <c r="O49" s="31"/>
      <c r="P49" s="31"/>
      <c r="Q49" s="34">
        <f t="shared" si="60"/>
        <v>10000000</v>
      </c>
      <c r="R49" s="109"/>
      <c r="S49" s="31">
        <v>0</v>
      </c>
      <c r="T49" s="127"/>
      <c r="U49" s="32">
        <f t="shared" si="61"/>
        <v>0</v>
      </c>
      <c r="V49" s="35">
        <f t="shared" si="62"/>
        <v>10000000</v>
      </c>
      <c r="W49" s="38">
        <f t="shared" si="55"/>
        <v>0</v>
      </c>
      <c r="Y49" s="18"/>
      <c r="Z49" s="54"/>
      <c r="AA49" s="18"/>
      <c r="AB49" s="2"/>
    </row>
    <row r="50" spans="1:28" s="4" customFormat="1" hidden="1" x14ac:dyDescent="0.25">
      <c r="A50" s="37" t="s">
        <v>96</v>
      </c>
      <c r="B50" s="29" t="s">
        <v>97</v>
      </c>
      <c r="C50" s="30">
        <v>0</v>
      </c>
      <c r="D50" s="31">
        <f t="shared" si="59"/>
        <v>0</v>
      </c>
      <c r="E50" s="30"/>
      <c r="F50" s="31"/>
      <c r="G50" s="31"/>
      <c r="H50" s="31"/>
      <c r="I50" s="31"/>
      <c r="J50" s="31"/>
      <c r="K50" s="31"/>
      <c r="L50" s="31"/>
      <c r="M50" s="98"/>
      <c r="N50" s="31"/>
      <c r="O50" s="31"/>
      <c r="P50" s="31"/>
      <c r="Q50" s="34">
        <f t="shared" si="60"/>
        <v>0</v>
      </c>
      <c r="R50" s="109"/>
      <c r="S50" s="31">
        <v>0</v>
      </c>
      <c r="T50" s="127"/>
      <c r="U50" s="32">
        <f t="shared" si="61"/>
        <v>0</v>
      </c>
      <c r="V50" s="35">
        <f t="shared" si="62"/>
        <v>0</v>
      </c>
      <c r="W50" s="38" t="e">
        <f t="shared" si="55"/>
        <v>#DIV/0!</v>
      </c>
      <c r="Y50" s="18"/>
      <c r="Z50" s="54"/>
      <c r="AA50" s="18"/>
      <c r="AB50" s="2"/>
    </row>
    <row r="51" spans="1:28" s="4" customFormat="1" x14ac:dyDescent="0.25">
      <c r="A51" s="37" t="s">
        <v>98</v>
      </c>
      <c r="B51" s="29" t="s">
        <v>99</v>
      </c>
      <c r="C51" s="30">
        <v>250000</v>
      </c>
      <c r="D51" s="31">
        <f t="shared" si="59"/>
        <v>0</v>
      </c>
      <c r="E51" s="30"/>
      <c r="F51" s="31"/>
      <c r="G51" s="31"/>
      <c r="H51" s="31"/>
      <c r="I51" s="31"/>
      <c r="J51" s="31"/>
      <c r="K51" s="31"/>
      <c r="L51" s="31"/>
      <c r="M51" s="98"/>
      <c r="N51" s="31"/>
      <c r="O51" s="31"/>
      <c r="P51" s="31"/>
      <c r="Q51" s="34">
        <f t="shared" si="60"/>
        <v>250000</v>
      </c>
      <c r="R51" s="109"/>
      <c r="S51" s="31">
        <v>0</v>
      </c>
      <c r="T51" s="127"/>
      <c r="U51" s="32">
        <f t="shared" si="61"/>
        <v>0</v>
      </c>
      <c r="V51" s="35">
        <f t="shared" si="62"/>
        <v>250000</v>
      </c>
      <c r="W51" s="38">
        <f t="shared" si="55"/>
        <v>0</v>
      </c>
      <c r="Y51" s="18"/>
      <c r="Z51" s="54"/>
      <c r="AA51" s="18"/>
      <c r="AB51" s="2"/>
    </row>
    <row r="52" spans="1:28" s="4" customFormat="1" x14ac:dyDescent="0.25">
      <c r="A52" s="37" t="s">
        <v>100</v>
      </c>
      <c r="B52" s="29" t="s">
        <v>101</v>
      </c>
      <c r="C52" s="30">
        <v>500000</v>
      </c>
      <c r="D52" s="31">
        <f t="shared" si="59"/>
        <v>0</v>
      </c>
      <c r="E52" s="30"/>
      <c r="F52" s="31"/>
      <c r="G52" s="31"/>
      <c r="H52" s="31"/>
      <c r="I52" s="31"/>
      <c r="J52" s="31"/>
      <c r="K52" s="31"/>
      <c r="L52" s="31"/>
      <c r="M52" s="98"/>
      <c r="N52" s="31"/>
      <c r="O52" s="31"/>
      <c r="P52" s="31"/>
      <c r="Q52" s="34">
        <f t="shared" si="60"/>
        <v>500000</v>
      </c>
      <c r="R52" s="109"/>
      <c r="S52" s="31">
        <v>137697.82999999999</v>
      </c>
      <c r="T52" s="127">
        <v>137697.82999999999</v>
      </c>
      <c r="U52" s="32">
        <f t="shared" si="61"/>
        <v>137697.82999999999</v>
      </c>
      <c r="V52" s="35">
        <f t="shared" si="62"/>
        <v>362302.17000000004</v>
      </c>
      <c r="W52" s="38">
        <f t="shared" si="55"/>
        <v>27.539565999999997</v>
      </c>
      <c r="Y52" s="18"/>
      <c r="Z52" s="54"/>
      <c r="AA52" s="18"/>
      <c r="AB52" s="2"/>
    </row>
    <row r="53" spans="1:28" s="42" customFormat="1" ht="13" x14ac:dyDescent="0.3">
      <c r="A53" s="37" t="s">
        <v>102</v>
      </c>
      <c r="B53" s="29" t="s">
        <v>103</v>
      </c>
      <c r="C53" s="30">
        <v>5500000</v>
      </c>
      <c r="D53" s="31">
        <f t="shared" si="59"/>
        <v>1500000</v>
      </c>
      <c r="E53" s="30"/>
      <c r="F53" s="31"/>
      <c r="G53" s="31"/>
      <c r="H53" s="31">
        <v>1500000</v>
      </c>
      <c r="I53" s="31"/>
      <c r="J53" s="31"/>
      <c r="K53" s="31"/>
      <c r="L53" s="31"/>
      <c r="M53" s="98"/>
      <c r="N53" s="31"/>
      <c r="O53" s="31"/>
      <c r="P53" s="31"/>
      <c r="Q53" s="34">
        <f t="shared" si="60"/>
        <v>7000000</v>
      </c>
      <c r="R53" s="109"/>
      <c r="S53" s="31">
        <v>3509006.69</v>
      </c>
      <c r="T53" s="127">
        <v>2384250.69</v>
      </c>
      <c r="U53" s="32">
        <f t="shared" si="61"/>
        <v>3509006.69</v>
      </c>
      <c r="V53" s="35">
        <f t="shared" si="62"/>
        <v>3490993.31</v>
      </c>
      <c r="W53" s="38">
        <f t="shared" si="55"/>
        <v>50.128667</v>
      </c>
      <c r="Y53" s="18"/>
      <c r="Z53" s="54"/>
      <c r="AA53" s="18"/>
      <c r="AB53" s="2"/>
    </row>
    <row r="54" spans="1:28" s="4" customFormat="1" x14ac:dyDescent="0.25">
      <c r="A54" s="39">
        <v>1.04</v>
      </c>
      <c r="B54" s="21" t="s">
        <v>104</v>
      </c>
      <c r="C54" s="22">
        <f t="shared" ref="C54" si="63">C55++C56+C57+C58+C59+C60+C61</f>
        <v>268439272</v>
      </c>
      <c r="D54" s="23">
        <f t="shared" ref="D54:V54" si="64">D55++D56+D57+D58+D59+D60+D61</f>
        <v>-6329900</v>
      </c>
      <c r="E54" s="22">
        <f t="shared" si="64"/>
        <v>0</v>
      </c>
      <c r="F54" s="23">
        <f t="shared" si="64"/>
        <v>0</v>
      </c>
      <c r="G54" s="23">
        <f t="shared" si="64"/>
        <v>-4729000</v>
      </c>
      <c r="H54" s="23">
        <f t="shared" si="64"/>
        <v>-700000</v>
      </c>
      <c r="I54" s="23">
        <f t="shared" si="64"/>
        <v>0</v>
      </c>
      <c r="J54" s="23">
        <f t="shared" si="64"/>
        <v>0</v>
      </c>
      <c r="K54" s="23">
        <f t="shared" si="64"/>
        <v>0</v>
      </c>
      <c r="L54" s="23">
        <f t="shared" si="64"/>
        <v>0</v>
      </c>
      <c r="M54" s="97">
        <f t="shared" si="64"/>
        <v>-900900</v>
      </c>
      <c r="N54" s="23">
        <f t="shared" si="64"/>
        <v>0</v>
      </c>
      <c r="O54" s="23">
        <f t="shared" si="64"/>
        <v>0</v>
      </c>
      <c r="P54" s="23">
        <f t="shared" si="64"/>
        <v>0</v>
      </c>
      <c r="Q54" s="25">
        <f t="shared" si="64"/>
        <v>262109372</v>
      </c>
      <c r="R54" s="108">
        <f t="shared" si="64"/>
        <v>0</v>
      </c>
      <c r="S54" s="23">
        <f t="shared" si="64"/>
        <v>102112745.55</v>
      </c>
      <c r="T54" s="126">
        <f t="shared" ref="T54" si="65">T55++T56+T57+T58+T59+T60+T61</f>
        <v>86283411.550000012</v>
      </c>
      <c r="U54" s="24">
        <f t="shared" si="64"/>
        <v>102112745.55</v>
      </c>
      <c r="V54" s="26">
        <f t="shared" si="64"/>
        <v>159996626.44999999</v>
      </c>
      <c r="W54" s="41">
        <f t="shared" si="55"/>
        <v>38.958067302530488</v>
      </c>
      <c r="Y54" s="43"/>
      <c r="Z54" s="93"/>
      <c r="AA54" s="18"/>
      <c r="AB54" s="2"/>
    </row>
    <row r="55" spans="1:28" s="4" customFormat="1" x14ac:dyDescent="0.25">
      <c r="A55" s="37" t="s">
        <v>105</v>
      </c>
      <c r="B55" s="29" t="s">
        <v>106</v>
      </c>
      <c r="C55" s="30">
        <v>750000</v>
      </c>
      <c r="D55" s="31">
        <f t="shared" ref="D55:D61" si="66">E55+F55+G55+H55+I55+J55+K55+L55+M55+N55+O55+P55</f>
        <v>0</v>
      </c>
      <c r="E55" s="30"/>
      <c r="F55" s="31"/>
      <c r="G55" s="31"/>
      <c r="H55" s="31"/>
      <c r="I55" s="31"/>
      <c r="J55" s="31"/>
      <c r="K55" s="31"/>
      <c r="L55" s="31"/>
      <c r="M55" s="98"/>
      <c r="N55" s="31"/>
      <c r="O55" s="31"/>
      <c r="P55" s="31"/>
      <c r="Q55" s="34">
        <f t="shared" ref="Q55:Q61" si="67">C55+D55</f>
        <v>750000</v>
      </c>
      <c r="R55" s="109"/>
      <c r="S55" s="31">
        <v>0</v>
      </c>
      <c r="T55" s="127"/>
      <c r="U55" s="32">
        <f t="shared" ref="U55:U61" si="68">R55+S55</f>
        <v>0</v>
      </c>
      <c r="V55" s="35">
        <f t="shared" ref="V55:V61" si="69">Q55-U55</f>
        <v>750000</v>
      </c>
      <c r="W55" s="38">
        <f t="shared" si="55"/>
        <v>0</v>
      </c>
      <c r="Y55" s="18"/>
      <c r="Z55" s="54"/>
      <c r="AA55" s="18"/>
      <c r="AB55" s="2"/>
    </row>
    <row r="56" spans="1:28" s="4" customFormat="1" x14ac:dyDescent="0.25">
      <c r="A56" s="37" t="s">
        <v>107</v>
      </c>
      <c r="B56" s="29" t="s">
        <v>108</v>
      </c>
      <c r="C56" s="30"/>
      <c r="D56" s="31">
        <f t="shared" si="66"/>
        <v>285300</v>
      </c>
      <c r="E56" s="30"/>
      <c r="F56" s="31"/>
      <c r="G56" s="31"/>
      <c r="H56" s="31"/>
      <c r="I56" s="31"/>
      <c r="J56" s="31"/>
      <c r="K56" s="31"/>
      <c r="L56" s="31"/>
      <c r="M56" s="98">
        <v>285300</v>
      </c>
      <c r="N56" s="31"/>
      <c r="O56" s="31"/>
      <c r="P56" s="31"/>
      <c r="Q56" s="34">
        <f t="shared" si="67"/>
        <v>285300</v>
      </c>
      <c r="R56" s="109"/>
      <c r="S56" s="31">
        <v>0</v>
      </c>
      <c r="T56" s="127"/>
      <c r="U56" s="32">
        <f t="shared" si="68"/>
        <v>0</v>
      </c>
      <c r="V56" s="35">
        <f t="shared" si="69"/>
        <v>285300</v>
      </c>
      <c r="W56" s="38">
        <f t="shared" si="55"/>
        <v>0</v>
      </c>
      <c r="Y56" s="18"/>
      <c r="Z56" s="54"/>
      <c r="AA56" s="18"/>
      <c r="AB56" s="2"/>
    </row>
    <row r="57" spans="1:28" s="4" customFormat="1" x14ac:dyDescent="0.25">
      <c r="A57" s="37" t="s">
        <v>109</v>
      </c>
      <c r="B57" s="29" t="s">
        <v>110</v>
      </c>
      <c r="C57" s="30">
        <v>7000000</v>
      </c>
      <c r="D57" s="31">
        <f t="shared" si="66"/>
        <v>-1450000</v>
      </c>
      <c r="E57" s="30"/>
      <c r="F57" s="31"/>
      <c r="G57" s="31"/>
      <c r="H57" s="31">
        <v>-1450000</v>
      </c>
      <c r="I57" s="31"/>
      <c r="J57" s="31"/>
      <c r="K57" s="31"/>
      <c r="L57" s="31"/>
      <c r="M57" s="98"/>
      <c r="N57" s="31"/>
      <c r="O57" s="31"/>
      <c r="P57" s="31"/>
      <c r="Q57" s="34">
        <f t="shared" si="67"/>
        <v>5550000</v>
      </c>
      <c r="R57" s="109"/>
      <c r="S57" s="31">
        <v>0</v>
      </c>
      <c r="T57" s="127"/>
      <c r="U57" s="32">
        <f t="shared" si="68"/>
        <v>0</v>
      </c>
      <c r="V57" s="35">
        <f t="shared" si="69"/>
        <v>5550000</v>
      </c>
      <c r="W57" s="38">
        <f t="shared" si="55"/>
        <v>0</v>
      </c>
      <c r="Y57" s="18"/>
      <c r="Z57" s="54"/>
      <c r="AA57" s="18"/>
      <c r="AB57" s="2"/>
    </row>
    <row r="58" spans="1:28" s="4" customFormat="1" x14ac:dyDescent="0.25">
      <c r="A58" s="37" t="s">
        <v>111</v>
      </c>
      <c r="B58" s="29" t="s">
        <v>112</v>
      </c>
      <c r="C58" s="30"/>
      <c r="D58" s="31">
        <f t="shared" si="66"/>
        <v>2101000</v>
      </c>
      <c r="E58" s="30"/>
      <c r="F58" s="31"/>
      <c r="G58" s="31"/>
      <c r="H58" s="31"/>
      <c r="I58" s="31"/>
      <c r="J58" s="31"/>
      <c r="K58" s="31"/>
      <c r="L58" s="31"/>
      <c r="M58" s="98">
        <v>2101000</v>
      </c>
      <c r="N58" s="31"/>
      <c r="O58" s="31"/>
      <c r="P58" s="31"/>
      <c r="Q58" s="34">
        <f t="shared" si="67"/>
        <v>2101000</v>
      </c>
      <c r="R58" s="109"/>
      <c r="S58" s="31">
        <v>0</v>
      </c>
      <c r="T58" s="127"/>
      <c r="U58" s="32">
        <f t="shared" si="68"/>
        <v>0</v>
      </c>
      <c r="V58" s="35">
        <f t="shared" si="69"/>
        <v>2101000</v>
      </c>
      <c r="W58" s="38">
        <f t="shared" si="55"/>
        <v>0</v>
      </c>
      <c r="Y58" s="18"/>
      <c r="Z58" s="54"/>
      <c r="AA58" s="18"/>
      <c r="AB58" s="2"/>
    </row>
    <row r="59" spans="1:28" s="4" customFormat="1" x14ac:dyDescent="0.25">
      <c r="A59" s="37" t="s">
        <v>113</v>
      </c>
      <c r="B59" s="29" t="s">
        <v>114</v>
      </c>
      <c r="C59" s="30">
        <v>7000000</v>
      </c>
      <c r="D59" s="31">
        <f t="shared" si="66"/>
        <v>-6080000</v>
      </c>
      <c r="E59" s="30"/>
      <c r="F59" s="31"/>
      <c r="G59" s="31">
        <v>-4729000</v>
      </c>
      <c r="H59" s="31">
        <v>750000</v>
      </c>
      <c r="I59" s="31"/>
      <c r="J59" s="31"/>
      <c r="K59" s="31"/>
      <c r="L59" s="31"/>
      <c r="M59" s="98">
        <v>-2101000</v>
      </c>
      <c r="N59" s="31"/>
      <c r="O59" s="31"/>
      <c r="P59" s="31"/>
      <c r="Q59" s="34">
        <f t="shared" si="67"/>
        <v>920000</v>
      </c>
      <c r="R59" s="109"/>
      <c r="S59" s="31">
        <v>170000</v>
      </c>
      <c r="T59" s="127">
        <v>170000</v>
      </c>
      <c r="U59" s="32">
        <f t="shared" si="68"/>
        <v>170000</v>
      </c>
      <c r="V59" s="35">
        <f t="shared" si="69"/>
        <v>750000</v>
      </c>
      <c r="W59" s="38">
        <f t="shared" si="55"/>
        <v>18.478260869565219</v>
      </c>
      <c r="Y59" s="18"/>
      <c r="Z59" s="54"/>
      <c r="AA59" s="18"/>
      <c r="AB59" s="2"/>
    </row>
    <row r="60" spans="1:28" s="4" customFormat="1" x14ac:dyDescent="0.25">
      <c r="A60" s="37" t="s">
        <v>115</v>
      </c>
      <c r="B60" s="29" t="s">
        <v>116</v>
      </c>
      <c r="C60" s="30">
        <v>239889272</v>
      </c>
      <c r="D60" s="31">
        <f t="shared" si="66"/>
        <v>-2986200</v>
      </c>
      <c r="E60" s="30"/>
      <c r="F60" s="31"/>
      <c r="G60" s="31"/>
      <c r="H60" s="31"/>
      <c r="I60" s="31"/>
      <c r="J60" s="31"/>
      <c r="K60" s="31"/>
      <c r="L60" s="31"/>
      <c r="M60" s="98">
        <v>-2986200</v>
      </c>
      <c r="N60" s="31"/>
      <c r="O60" s="31"/>
      <c r="P60" s="31"/>
      <c r="Q60" s="34">
        <f t="shared" si="67"/>
        <v>236903072</v>
      </c>
      <c r="R60" s="109"/>
      <c r="S60" s="31">
        <v>97479000.280000001</v>
      </c>
      <c r="T60" s="127">
        <v>82302585.120000005</v>
      </c>
      <c r="U60" s="32">
        <f t="shared" si="68"/>
        <v>97479000.280000001</v>
      </c>
      <c r="V60" s="35">
        <f t="shared" si="69"/>
        <v>139424071.72</v>
      </c>
      <c r="W60" s="38">
        <f t="shared" si="55"/>
        <v>41.147208205050205</v>
      </c>
      <c r="X60" s="2"/>
      <c r="Y60" s="18"/>
      <c r="Z60" s="54"/>
      <c r="AA60" s="18"/>
      <c r="AB60" s="2"/>
    </row>
    <row r="61" spans="1:28" s="42" customFormat="1" ht="13" x14ac:dyDescent="0.3">
      <c r="A61" s="37" t="s">
        <v>117</v>
      </c>
      <c r="B61" s="29" t="s">
        <v>118</v>
      </c>
      <c r="C61" s="30">
        <v>13800000</v>
      </c>
      <c r="D61" s="31">
        <f t="shared" si="66"/>
        <v>1800000</v>
      </c>
      <c r="E61" s="30"/>
      <c r="F61" s="31"/>
      <c r="G61" s="31"/>
      <c r="H61" s="31"/>
      <c r="I61" s="31"/>
      <c r="J61" s="31"/>
      <c r="K61" s="31"/>
      <c r="L61" s="31"/>
      <c r="M61" s="98">
        <v>1800000</v>
      </c>
      <c r="N61" s="31"/>
      <c r="O61" s="31"/>
      <c r="P61" s="31"/>
      <c r="Q61" s="34">
        <f t="shared" si="67"/>
        <v>15600000</v>
      </c>
      <c r="R61" s="109"/>
      <c r="S61" s="31">
        <v>4463745.2699999996</v>
      </c>
      <c r="T61" s="127">
        <v>3810826.4299999997</v>
      </c>
      <c r="U61" s="32">
        <f t="shared" si="68"/>
        <v>4463745.2699999996</v>
      </c>
      <c r="V61" s="35">
        <f t="shared" si="69"/>
        <v>11136254.73</v>
      </c>
      <c r="W61" s="38">
        <f t="shared" si="55"/>
        <v>28.613751730769227</v>
      </c>
      <c r="X61" s="2"/>
      <c r="Y61" s="18"/>
      <c r="Z61" s="54"/>
      <c r="AA61" s="18"/>
      <c r="AB61" s="2"/>
    </row>
    <row r="62" spans="1:28" s="4" customFormat="1" x14ac:dyDescent="0.25">
      <c r="A62" s="39">
        <v>1.05</v>
      </c>
      <c r="B62" s="21" t="s">
        <v>119</v>
      </c>
      <c r="C62" s="22">
        <f t="shared" ref="C62" si="70">C63+C64+C65+C66</f>
        <v>95917970</v>
      </c>
      <c r="D62" s="23">
        <f t="shared" ref="D62:V62" si="71">D63+D64+D65+D66</f>
        <v>-5264041</v>
      </c>
      <c r="E62" s="22">
        <f t="shared" si="71"/>
        <v>0</v>
      </c>
      <c r="F62" s="23">
        <f t="shared" si="71"/>
        <v>0</v>
      </c>
      <c r="G62" s="23">
        <f t="shared" si="71"/>
        <v>-2264041</v>
      </c>
      <c r="H62" s="23">
        <f t="shared" si="71"/>
        <v>-3000000</v>
      </c>
      <c r="I62" s="23">
        <f t="shared" si="71"/>
        <v>0</v>
      </c>
      <c r="J62" s="23">
        <f t="shared" si="71"/>
        <v>0</v>
      </c>
      <c r="K62" s="23">
        <f t="shared" si="71"/>
        <v>0</v>
      </c>
      <c r="L62" s="23">
        <f t="shared" si="71"/>
        <v>0</v>
      </c>
      <c r="M62" s="97">
        <f t="shared" si="71"/>
        <v>0</v>
      </c>
      <c r="N62" s="23">
        <f t="shared" si="71"/>
        <v>0</v>
      </c>
      <c r="O62" s="23">
        <f t="shared" si="71"/>
        <v>0</v>
      </c>
      <c r="P62" s="23">
        <f t="shared" si="71"/>
        <v>0</v>
      </c>
      <c r="Q62" s="25">
        <f t="shared" si="71"/>
        <v>90653929</v>
      </c>
      <c r="R62" s="108">
        <f t="shared" si="71"/>
        <v>0</v>
      </c>
      <c r="S62" s="23">
        <f t="shared" si="71"/>
        <v>42448947</v>
      </c>
      <c r="T62" s="126">
        <f t="shared" ref="T62" si="72">T63+T64+T65+T66</f>
        <v>42448947</v>
      </c>
      <c r="U62" s="24">
        <f t="shared" si="71"/>
        <v>42448947</v>
      </c>
      <c r="V62" s="26">
        <f t="shared" si="71"/>
        <v>48204982</v>
      </c>
      <c r="W62" s="41">
        <f t="shared" si="55"/>
        <v>46.825269978094383</v>
      </c>
      <c r="Y62" s="43"/>
      <c r="Z62" s="93"/>
      <c r="AA62" s="18"/>
      <c r="AB62" s="2"/>
    </row>
    <row r="63" spans="1:28" s="4" customFormat="1" x14ac:dyDescent="0.25">
      <c r="A63" s="37" t="s">
        <v>120</v>
      </c>
      <c r="B63" s="29" t="s">
        <v>121</v>
      </c>
      <c r="C63" s="30"/>
      <c r="D63" s="31">
        <f t="shared" ref="D63:D66" si="73">E63+F63+G63+H63+I63+J63+K63+L63+M63+N63+O63+P63</f>
        <v>2000000</v>
      </c>
      <c r="E63" s="30">
        <v>2000000</v>
      </c>
      <c r="F63" s="31"/>
      <c r="G63" s="31"/>
      <c r="H63" s="31"/>
      <c r="I63" s="31"/>
      <c r="J63" s="31"/>
      <c r="K63" s="31"/>
      <c r="L63" s="31"/>
      <c r="M63" s="98"/>
      <c r="N63" s="31"/>
      <c r="O63" s="31"/>
      <c r="P63" s="31"/>
      <c r="Q63" s="34">
        <f>C63+D63</f>
        <v>2000000</v>
      </c>
      <c r="R63" s="109"/>
      <c r="S63" s="31">
        <v>1257867</v>
      </c>
      <c r="T63" s="127">
        <v>1257867</v>
      </c>
      <c r="U63" s="32">
        <f t="shared" ref="U63:U66" si="74">R63+S63</f>
        <v>1257867</v>
      </c>
      <c r="V63" s="35">
        <f>Q63-U63</f>
        <v>742133</v>
      </c>
      <c r="W63" s="38">
        <f t="shared" si="55"/>
        <v>62.893349999999998</v>
      </c>
      <c r="Y63" s="18"/>
      <c r="Z63" s="54"/>
      <c r="AA63" s="18"/>
      <c r="AB63" s="2"/>
    </row>
    <row r="64" spans="1:28" s="4" customFormat="1" x14ac:dyDescent="0.25">
      <c r="A64" s="37" t="s">
        <v>122</v>
      </c>
      <c r="B64" s="29" t="s">
        <v>123</v>
      </c>
      <c r="C64" s="30">
        <v>95917970</v>
      </c>
      <c r="D64" s="31">
        <f t="shared" si="73"/>
        <v>-7264041</v>
      </c>
      <c r="E64" s="30">
        <v>-2000000</v>
      </c>
      <c r="F64" s="31"/>
      <c r="G64" s="31">
        <v>-2264041</v>
      </c>
      <c r="H64" s="31">
        <v>-3000000</v>
      </c>
      <c r="I64" s="31"/>
      <c r="J64" s="31"/>
      <c r="K64" s="31"/>
      <c r="L64" s="31"/>
      <c r="M64" s="98"/>
      <c r="N64" s="31"/>
      <c r="O64" s="31"/>
      <c r="P64" s="31"/>
      <c r="Q64" s="34">
        <f>C64+D64</f>
        <v>88653929</v>
      </c>
      <c r="R64" s="109"/>
      <c r="S64" s="31">
        <v>41191080</v>
      </c>
      <c r="T64" s="127">
        <v>41191080</v>
      </c>
      <c r="U64" s="32">
        <f t="shared" si="74"/>
        <v>41191080</v>
      </c>
      <c r="V64" s="35">
        <f>Q64-U64</f>
        <v>47462849</v>
      </c>
      <c r="W64" s="38">
        <f t="shared" si="55"/>
        <v>46.462780008317509</v>
      </c>
      <c r="Y64" s="18"/>
      <c r="Z64" s="54"/>
      <c r="AA64" s="18"/>
      <c r="AB64" s="2"/>
    </row>
    <row r="65" spans="1:28" s="4" customFormat="1" hidden="1" x14ac:dyDescent="0.25">
      <c r="A65" s="37" t="s">
        <v>124</v>
      </c>
      <c r="B65" s="29" t="s">
        <v>125</v>
      </c>
      <c r="C65" s="30"/>
      <c r="D65" s="31">
        <f t="shared" si="73"/>
        <v>0</v>
      </c>
      <c r="E65" s="30"/>
      <c r="F65" s="31"/>
      <c r="G65" s="31"/>
      <c r="H65" s="31"/>
      <c r="I65" s="31"/>
      <c r="J65" s="31"/>
      <c r="K65" s="31"/>
      <c r="L65" s="31"/>
      <c r="M65" s="98"/>
      <c r="N65" s="31"/>
      <c r="O65" s="31"/>
      <c r="P65" s="31"/>
      <c r="Q65" s="34">
        <f>C65+D65</f>
        <v>0</v>
      </c>
      <c r="R65" s="109"/>
      <c r="S65" s="31">
        <v>0</v>
      </c>
      <c r="T65" s="127"/>
      <c r="U65" s="32">
        <f t="shared" si="74"/>
        <v>0</v>
      </c>
      <c r="V65" s="35">
        <f>Q65-U65</f>
        <v>0</v>
      </c>
      <c r="W65" s="38" t="e">
        <f t="shared" si="55"/>
        <v>#DIV/0!</v>
      </c>
      <c r="Y65" s="18"/>
      <c r="Z65" s="54"/>
      <c r="AA65" s="18"/>
      <c r="AB65" s="2"/>
    </row>
    <row r="66" spans="1:28" s="42" customFormat="1" ht="13" hidden="1" x14ac:dyDescent="0.3">
      <c r="A66" s="37" t="s">
        <v>126</v>
      </c>
      <c r="B66" s="29" t="s">
        <v>127</v>
      </c>
      <c r="C66" s="30"/>
      <c r="D66" s="31">
        <f t="shared" si="73"/>
        <v>0</v>
      </c>
      <c r="E66" s="30"/>
      <c r="F66" s="31"/>
      <c r="G66" s="31"/>
      <c r="H66" s="31"/>
      <c r="I66" s="31"/>
      <c r="J66" s="31"/>
      <c r="K66" s="31"/>
      <c r="L66" s="31"/>
      <c r="M66" s="98"/>
      <c r="N66" s="31"/>
      <c r="O66" s="31"/>
      <c r="P66" s="31"/>
      <c r="Q66" s="34">
        <f>C66+D66</f>
        <v>0</v>
      </c>
      <c r="R66" s="109"/>
      <c r="S66" s="31">
        <v>0</v>
      </c>
      <c r="T66" s="127"/>
      <c r="U66" s="32">
        <f t="shared" si="74"/>
        <v>0</v>
      </c>
      <c r="V66" s="35">
        <f>Q66-U66</f>
        <v>0</v>
      </c>
      <c r="W66" s="38" t="e">
        <f t="shared" si="55"/>
        <v>#DIV/0!</v>
      </c>
      <c r="Y66" s="18"/>
      <c r="Z66" s="54"/>
      <c r="AA66" s="18"/>
      <c r="AB66" s="19"/>
    </row>
    <row r="67" spans="1:28" s="4" customFormat="1" x14ac:dyDescent="0.25">
      <c r="A67" s="39">
        <v>1.06</v>
      </c>
      <c r="B67" s="21" t="s">
        <v>128</v>
      </c>
      <c r="C67" s="22">
        <f t="shared" ref="C67" si="75">C68</f>
        <v>77000000</v>
      </c>
      <c r="D67" s="23">
        <f t="shared" ref="D67:V67" si="76">D68</f>
        <v>9983900</v>
      </c>
      <c r="E67" s="22">
        <f t="shared" si="76"/>
        <v>0</v>
      </c>
      <c r="F67" s="23">
        <f t="shared" si="76"/>
        <v>0</v>
      </c>
      <c r="G67" s="23">
        <f t="shared" si="76"/>
        <v>0</v>
      </c>
      <c r="H67" s="23">
        <f t="shared" si="76"/>
        <v>0</v>
      </c>
      <c r="I67" s="23">
        <f t="shared" si="76"/>
        <v>0</v>
      </c>
      <c r="J67" s="23">
        <f t="shared" si="76"/>
        <v>0</v>
      </c>
      <c r="K67" s="23">
        <f t="shared" si="76"/>
        <v>0</v>
      </c>
      <c r="L67" s="23">
        <f t="shared" si="76"/>
        <v>0</v>
      </c>
      <c r="M67" s="97">
        <f t="shared" si="76"/>
        <v>9983900</v>
      </c>
      <c r="N67" s="23">
        <f t="shared" si="76"/>
        <v>0</v>
      </c>
      <c r="O67" s="23">
        <f t="shared" si="76"/>
        <v>0</v>
      </c>
      <c r="P67" s="23">
        <f t="shared" si="76"/>
        <v>0</v>
      </c>
      <c r="Q67" s="25">
        <f t="shared" si="76"/>
        <v>86983900</v>
      </c>
      <c r="R67" s="108">
        <f t="shared" si="76"/>
        <v>0</v>
      </c>
      <c r="S67" s="23">
        <f t="shared" si="76"/>
        <v>49383878.079999998</v>
      </c>
      <c r="T67" s="126">
        <f t="shared" si="76"/>
        <v>49383878.079999998</v>
      </c>
      <c r="U67" s="24">
        <f t="shared" si="76"/>
        <v>49383878.079999998</v>
      </c>
      <c r="V67" s="26">
        <f t="shared" si="76"/>
        <v>37600021.920000002</v>
      </c>
      <c r="W67" s="41">
        <f t="shared" si="55"/>
        <v>56.773584628879597</v>
      </c>
      <c r="Y67" s="43"/>
      <c r="Z67" s="93"/>
      <c r="AA67" s="18"/>
      <c r="AB67" s="2"/>
    </row>
    <row r="68" spans="1:28" s="42" customFormat="1" ht="13" x14ac:dyDescent="0.3">
      <c r="A68" s="37" t="s">
        <v>129</v>
      </c>
      <c r="B68" s="29" t="s">
        <v>130</v>
      </c>
      <c r="C68" s="30">
        <v>77000000</v>
      </c>
      <c r="D68" s="31">
        <f>E68+F68+G68+H68+I68+J68+K68+L68+M68+N68+O68+P68</f>
        <v>9983900</v>
      </c>
      <c r="E68" s="30"/>
      <c r="F68" s="31"/>
      <c r="G68" s="31"/>
      <c r="H68" s="31"/>
      <c r="I68" s="31"/>
      <c r="J68" s="31"/>
      <c r="K68" s="31"/>
      <c r="L68" s="31"/>
      <c r="M68" s="98">
        <v>9983900</v>
      </c>
      <c r="N68" s="31"/>
      <c r="O68" s="31"/>
      <c r="P68" s="31"/>
      <c r="Q68" s="34">
        <f>C68+D68</f>
        <v>86983900</v>
      </c>
      <c r="R68" s="109"/>
      <c r="S68" s="31">
        <v>49383878.079999998</v>
      </c>
      <c r="T68" s="127">
        <v>49383878.079999998</v>
      </c>
      <c r="U68" s="32">
        <f>R68+S68</f>
        <v>49383878.079999998</v>
      </c>
      <c r="V68" s="35">
        <f>Q68-U68</f>
        <v>37600021.920000002</v>
      </c>
      <c r="W68" s="38">
        <f t="shared" si="55"/>
        <v>56.773584628879597</v>
      </c>
      <c r="Y68" s="18"/>
      <c r="Z68" s="54"/>
      <c r="AA68" s="18"/>
      <c r="AB68" s="2"/>
    </row>
    <row r="69" spans="1:28" s="4" customFormat="1" x14ac:dyDescent="0.25">
      <c r="A69" s="39">
        <v>1.07</v>
      </c>
      <c r="B69" s="21" t="s">
        <v>131</v>
      </c>
      <c r="C69" s="22">
        <f t="shared" ref="C69" si="77">C70+C71+C72</f>
        <v>12300000</v>
      </c>
      <c r="D69" s="23">
        <f t="shared" ref="D69:V69" si="78">D70+D71+D72</f>
        <v>-2238000</v>
      </c>
      <c r="E69" s="22">
        <f t="shared" si="78"/>
        <v>0</v>
      </c>
      <c r="F69" s="23">
        <f t="shared" si="78"/>
        <v>0</v>
      </c>
      <c r="G69" s="23">
        <f t="shared" si="78"/>
        <v>0</v>
      </c>
      <c r="H69" s="23">
        <f t="shared" si="78"/>
        <v>0</v>
      </c>
      <c r="I69" s="23">
        <f t="shared" si="78"/>
        <v>0</v>
      </c>
      <c r="J69" s="23">
        <f t="shared" si="78"/>
        <v>0</v>
      </c>
      <c r="K69" s="23">
        <f t="shared" si="78"/>
        <v>0</v>
      </c>
      <c r="L69" s="23">
        <f t="shared" si="78"/>
        <v>0</v>
      </c>
      <c r="M69" s="97">
        <f t="shared" si="78"/>
        <v>-2238000</v>
      </c>
      <c r="N69" s="23">
        <f t="shared" si="78"/>
        <v>0</v>
      </c>
      <c r="O69" s="23">
        <f t="shared" si="78"/>
        <v>0</v>
      </c>
      <c r="P69" s="23">
        <f t="shared" si="78"/>
        <v>0</v>
      </c>
      <c r="Q69" s="25">
        <f t="shared" si="78"/>
        <v>10062000</v>
      </c>
      <c r="R69" s="108">
        <f t="shared" si="78"/>
        <v>0</v>
      </c>
      <c r="S69" s="23">
        <f t="shared" si="78"/>
        <v>0</v>
      </c>
      <c r="T69" s="126">
        <f t="shared" ref="T69" si="79">T70+T71+T72</f>
        <v>0</v>
      </c>
      <c r="U69" s="24">
        <f t="shared" si="78"/>
        <v>0</v>
      </c>
      <c r="V69" s="26">
        <f t="shared" si="78"/>
        <v>10062000</v>
      </c>
      <c r="W69" s="41">
        <f t="shared" si="55"/>
        <v>0</v>
      </c>
      <c r="Y69" s="43"/>
      <c r="Z69" s="93"/>
      <c r="AA69" s="18"/>
      <c r="AB69" s="2"/>
    </row>
    <row r="70" spans="1:28" s="4" customFormat="1" x14ac:dyDescent="0.25">
      <c r="A70" s="37" t="s">
        <v>132</v>
      </c>
      <c r="B70" s="29" t="s">
        <v>133</v>
      </c>
      <c r="C70" s="30">
        <v>12300000</v>
      </c>
      <c r="D70" s="31">
        <f t="shared" ref="D70:D72" si="80">E70+F70+G70+H70+I70+J70+K70+L70+M70+N70+O70+P70</f>
        <v>-2238000</v>
      </c>
      <c r="E70" s="30"/>
      <c r="F70" s="31"/>
      <c r="G70" s="31"/>
      <c r="H70" s="31"/>
      <c r="I70" s="31"/>
      <c r="J70" s="31"/>
      <c r="K70" s="31"/>
      <c r="L70" s="31"/>
      <c r="M70" s="98">
        <v>-2238000</v>
      </c>
      <c r="N70" s="31"/>
      <c r="O70" s="31"/>
      <c r="P70" s="31"/>
      <c r="Q70" s="34">
        <f>C70+D70</f>
        <v>10062000</v>
      </c>
      <c r="R70" s="109"/>
      <c r="S70" s="31">
        <v>0</v>
      </c>
      <c r="T70" s="127"/>
      <c r="U70" s="32">
        <f t="shared" ref="U70:U72" si="81">R70+S70</f>
        <v>0</v>
      </c>
      <c r="V70" s="35">
        <f>Q70-U70</f>
        <v>10062000</v>
      </c>
      <c r="W70" s="38">
        <f t="shared" si="55"/>
        <v>0</v>
      </c>
      <c r="Y70" s="18"/>
      <c r="Z70" s="54"/>
      <c r="AA70" s="18"/>
      <c r="AB70" s="2"/>
    </row>
    <row r="71" spans="1:28" s="42" customFormat="1" ht="13" hidden="1" x14ac:dyDescent="0.3">
      <c r="A71" s="37" t="s">
        <v>134</v>
      </c>
      <c r="B71" s="29" t="s">
        <v>135</v>
      </c>
      <c r="C71" s="30"/>
      <c r="D71" s="31">
        <f t="shared" si="80"/>
        <v>0</v>
      </c>
      <c r="E71" s="30"/>
      <c r="F71" s="31"/>
      <c r="G71" s="31"/>
      <c r="H71" s="31"/>
      <c r="I71" s="31"/>
      <c r="J71" s="31"/>
      <c r="K71" s="31"/>
      <c r="L71" s="31"/>
      <c r="M71" s="98"/>
      <c r="N71" s="31"/>
      <c r="O71" s="31"/>
      <c r="P71" s="31"/>
      <c r="Q71" s="34">
        <f>C71+D71</f>
        <v>0</v>
      </c>
      <c r="R71" s="109"/>
      <c r="S71" s="31">
        <v>0</v>
      </c>
      <c r="T71" s="127"/>
      <c r="U71" s="32">
        <f t="shared" si="81"/>
        <v>0</v>
      </c>
      <c r="V71" s="35">
        <f>Q71-U71</f>
        <v>0</v>
      </c>
      <c r="W71" s="38" t="e">
        <f t="shared" si="55"/>
        <v>#DIV/0!</v>
      </c>
      <c r="Y71" s="18"/>
      <c r="Z71" s="54"/>
      <c r="AA71" s="18"/>
      <c r="AB71" s="19"/>
    </row>
    <row r="72" spans="1:28" s="42" customFormat="1" ht="13" hidden="1" x14ac:dyDescent="0.3">
      <c r="A72" s="37" t="s">
        <v>136</v>
      </c>
      <c r="B72" s="29" t="s">
        <v>137</v>
      </c>
      <c r="C72" s="30"/>
      <c r="D72" s="31">
        <f t="shared" si="80"/>
        <v>0</v>
      </c>
      <c r="E72" s="30"/>
      <c r="F72" s="31"/>
      <c r="G72" s="31"/>
      <c r="H72" s="31"/>
      <c r="I72" s="31"/>
      <c r="J72" s="31"/>
      <c r="K72" s="31"/>
      <c r="L72" s="31"/>
      <c r="M72" s="98"/>
      <c r="N72" s="31"/>
      <c r="O72" s="31"/>
      <c r="P72" s="31"/>
      <c r="Q72" s="34">
        <f>C72+D72</f>
        <v>0</v>
      </c>
      <c r="R72" s="109"/>
      <c r="S72" s="31">
        <v>0</v>
      </c>
      <c r="T72" s="127"/>
      <c r="U72" s="32">
        <f t="shared" si="81"/>
        <v>0</v>
      </c>
      <c r="V72" s="35">
        <f>Q72-U72</f>
        <v>0</v>
      </c>
      <c r="W72" s="38" t="e">
        <f t="shared" si="55"/>
        <v>#DIV/0!</v>
      </c>
      <c r="Y72" s="18"/>
      <c r="Z72" s="54"/>
      <c r="AA72" s="18"/>
      <c r="AB72" s="19"/>
    </row>
    <row r="73" spans="1:28" s="4" customFormat="1" x14ac:dyDescent="0.25">
      <c r="A73" s="39">
        <v>1.08</v>
      </c>
      <c r="B73" s="21" t="s">
        <v>138</v>
      </c>
      <c r="C73" s="22">
        <f t="shared" ref="C73" si="82">C74+C75+C76+C77+C78+C79+C80+C81+C82</f>
        <v>76290000</v>
      </c>
      <c r="D73" s="23">
        <f t="shared" ref="D73:V73" si="83">D74+D75+D76+D77+D78+D79+D80+D81+D82</f>
        <v>-2875000</v>
      </c>
      <c r="E73" s="22">
        <f t="shared" si="83"/>
        <v>0</v>
      </c>
      <c r="F73" s="23">
        <f t="shared" si="83"/>
        <v>0</v>
      </c>
      <c r="G73" s="23">
        <f t="shared" si="83"/>
        <v>0</v>
      </c>
      <c r="H73" s="23">
        <f t="shared" si="83"/>
        <v>0</v>
      </c>
      <c r="I73" s="23">
        <f t="shared" si="83"/>
        <v>0</v>
      </c>
      <c r="J73" s="23">
        <f t="shared" si="83"/>
        <v>0</v>
      </c>
      <c r="K73" s="23">
        <f t="shared" si="83"/>
        <v>0</v>
      </c>
      <c r="L73" s="23">
        <f t="shared" si="83"/>
        <v>0</v>
      </c>
      <c r="M73" s="97">
        <f t="shared" si="83"/>
        <v>-2875000</v>
      </c>
      <c r="N73" s="23">
        <f t="shared" si="83"/>
        <v>0</v>
      </c>
      <c r="O73" s="23">
        <f t="shared" si="83"/>
        <v>0</v>
      </c>
      <c r="P73" s="23">
        <f t="shared" si="83"/>
        <v>0</v>
      </c>
      <c r="Q73" s="25">
        <f t="shared" si="83"/>
        <v>73415000</v>
      </c>
      <c r="R73" s="108">
        <f t="shared" si="83"/>
        <v>0</v>
      </c>
      <c r="S73" s="23">
        <f t="shared" si="83"/>
        <v>14121795.08</v>
      </c>
      <c r="T73" s="126">
        <f t="shared" ref="T73" si="84">T74+T75+T76+T77+T78+T79+T80+T81+T82</f>
        <v>12096532.49</v>
      </c>
      <c r="U73" s="24">
        <f t="shared" si="83"/>
        <v>14121795.08</v>
      </c>
      <c r="V73" s="26">
        <f t="shared" si="83"/>
        <v>59293204.920000002</v>
      </c>
      <c r="W73" s="41">
        <f t="shared" ref="W73:W104" si="85">U73*100/Q73</f>
        <v>19.235571858612001</v>
      </c>
      <c r="Y73" s="43"/>
      <c r="Z73" s="93"/>
      <c r="AA73" s="18"/>
      <c r="AB73" s="2"/>
    </row>
    <row r="74" spans="1:28" s="4" customFormat="1" x14ac:dyDescent="0.25">
      <c r="A74" s="37" t="s">
        <v>139</v>
      </c>
      <c r="B74" s="29" t="s">
        <v>140</v>
      </c>
      <c r="C74" s="30">
        <v>17390000</v>
      </c>
      <c r="D74" s="31">
        <f t="shared" ref="D74:D82" si="86">E74+F74+G74+H74+I74+J74+K74+L74+M74+N74+O74+P74</f>
        <v>0</v>
      </c>
      <c r="E74" s="30"/>
      <c r="F74" s="31"/>
      <c r="G74" s="31"/>
      <c r="H74" s="31"/>
      <c r="I74" s="31"/>
      <c r="J74" s="31"/>
      <c r="K74" s="31"/>
      <c r="L74" s="31"/>
      <c r="M74" s="98"/>
      <c r="N74" s="31"/>
      <c r="O74" s="31"/>
      <c r="P74" s="31"/>
      <c r="Q74" s="34">
        <f t="shared" ref="Q74:Q82" si="87">C74+D74</f>
        <v>17390000</v>
      </c>
      <c r="R74" s="109"/>
      <c r="S74" s="31">
        <v>0</v>
      </c>
      <c r="T74" s="127"/>
      <c r="U74" s="32">
        <f t="shared" ref="U74:U82" si="88">R74+S74</f>
        <v>0</v>
      </c>
      <c r="V74" s="35">
        <f t="shared" ref="V74:V84" si="89">Q74-U74</f>
        <v>17390000</v>
      </c>
      <c r="W74" s="38">
        <f t="shared" si="85"/>
        <v>0</v>
      </c>
      <c r="Y74" s="18"/>
      <c r="Z74" s="54"/>
      <c r="AA74" s="18"/>
      <c r="AB74" s="2"/>
    </row>
    <row r="75" spans="1:28" s="4" customFormat="1" x14ac:dyDescent="0.25">
      <c r="A75" s="37" t="s">
        <v>141</v>
      </c>
      <c r="B75" s="29" t="s">
        <v>142</v>
      </c>
      <c r="C75" s="30">
        <v>2500000</v>
      </c>
      <c r="D75" s="31">
        <f t="shared" si="86"/>
        <v>0</v>
      </c>
      <c r="E75" s="30"/>
      <c r="F75" s="31"/>
      <c r="G75" s="31"/>
      <c r="H75" s="31"/>
      <c r="I75" s="31"/>
      <c r="J75" s="31"/>
      <c r="K75" s="31"/>
      <c r="L75" s="31"/>
      <c r="M75" s="98"/>
      <c r="N75" s="31"/>
      <c r="O75" s="31"/>
      <c r="P75" s="31"/>
      <c r="Q75" s="34">
        <f t="shared" si="87"/>
        <v>2500000</v>
      </c>
      <c r="R75" s="109"/>
      <c r="S75" s="31">
        <v>0</v>
      </c>
      <c r="T75" s="127"/>
      <c r="U75" s="32">
        <f t="shared" si="88"/>
        <v>0</v>
      </c>
      <c r="V75" s="35">
        <f t="shared" si="89"/>
        <v>2500000</v>
      </c>
      <c r="W75" s="38">
        <f t="shared" si="85"/>
        <v>0</v>
      </c>
      <c r="Y75" s="18"/>
      <c r="Z75" s="54"/>
      <c r="AA75" s="18"/>
      <c r="AB75" s="2"/>
    </row>
    <row r="76" spans="1:28" s="4" customFormat="1" hidden="1" x14ac:dyDescent="0.25">
      <c r="A76" s="37" t="s">
        <v>143</v>
      </c>
      <c r="B76" s="29" t="s">
        <v>144</v>
      </c>
      <c r="C76" s="30"/>
      <c r="D76" s="31">
        <f t="shared" si="86"/>
        <v>0</v>
      </c>
      <c r="E76" s="30"/>
      <c r="F76" s="31"/>
      <c r="G76" s="31"/>
      <c r="H76" s="31"/>
      <c r="I76" s="31"/>
      <c r="J76" s="31"/>
      <c r="K76" s="31"/>
      <c r="L76" s="31"/>
      <c r="M76" s="98"/>
      <c r="N76" s="31"/>
      <c r="O76" s="31"/>
      <c r="P76" s="31"/>
      <c r="Q76" s="34">
        <f t="shared" si="87"/>
        <v>0</v>
      </c>
      <c r="R76" s="109"/>
      <c r="S76" s="31">
        <v>0</v>
      </c>
      <c r="T76" s="127"/>
      <c r="U76" s="32">
        <f t="shared" si="88"/>
        <v>0</v>
      </c>
      <c r="V76" s="35">
        <f t="shared" si="89"/>
        <v>0</v>
      </c>
      <c r="W76" s="38" t="e">
        <f t="shared" si="85"/>
        <v>#DIV/0!</v>
      </c>
      <c r="Y76" s="18"/>
      <c r="Z76" s="54"/>
      <c r="AA76" s="18"/>
      <c r="AB76" s="2"/>
    </row>
    <row r="77" spans="1:28" s="4" customFormat="1" x14ac:dyDescent="0.25">
      <c r="A77" s="37" t="s">
        <v>145</v>
      </c>
      <c r="B77" s="29" t="s">
        <v>146</v>
      </c>
      <c r="C77" s="30">
        <v>11500000</v>
      </c>
      <c r="D77" s="31">
        <f t="shared" si="86"/>
        <v>-1875000</v>
      </c>
      <c r="E77" s="30"/>
      <c r="F77" s="31"/>
      <c r="G77" s="31"/>
      <c r="H77" s="31"/>
      <c r="I77" s="31"/>
      <c r="J77" s="31"/>
      <c r="K77" s="31"/>
      <c r="L77" s="31"/>
      <c r="M77" s="98">
        <v>-1875000</v>
      </c>
      <c r="N77" s="31"/>
      <c r="O77" s="31"/>
      <c r="P77" s="31"/>
      <c r="Q77" s="34">
        <f t="shared" si="87"/>
        <v>9625000</v>
      </c>
      <c r="R77" s="109"/>
      <c r="S77" s="31">
        <v>2068403.31</v>
      </c>
      <c r="T77" s="127">
        <v>2068403.31</v>
      </c>
      <c r="U77" s="32">
        <f t="shared" si="88"/>
        <v>2068403.31</v>
      </c>
      <c r="V77" s="35">
        <f t="shared" si="89"/>
        <v>7556596.6899999995</v>
      </c>
      <c r="W77" s="38">
        <f t="shared" si="85"/>
        <v>21.489904519480518</v>
      </c>
      <c r="Y77" s="18"/>
      <c r="Z77" s="54"/>
      <c r="AA77" s="18"/>
      <c r="AB77" s="2"/>
    </row>
    <row r="78" spans="1:28" s="4" customFormat="1" x14ac:dyDescent="0.25">
      <c r="A78" s="37" t="s">
        <v>147</v>
      </c>
      <c r="B78" s="29" t="s">
        <v>148</v>
      </c>
      <c r="C78" s="30">
        <v>35000000</v>
      </c>
      <c r="D78" s="31">
        <f t="shared" si="86"/>
        <v>-3000000</v>
      </c>
      <c r="E78" s="30"/>
      <c r="F78" s="31"/>
      <c r="G78" s="31"/>
      <c r="H78" s="31"/>
      <c r="I78" s="31"/>
      <c r="J78" s="31"/>
      <c r="K78" s="31"/>
      <c r="L78" s="31"/>
      <c r="M78" s="98">
        <v>-3000000</v>
      </c>
      <c r="N78" s="31"/>
      <c r="O78" s="31"/>
      <c r="P78" s="31"/>
      <c r="Q78" s="34">
        <f t="shared" si="87"/>
        <v>32000000</v>
      </c>
      <c r="R78" s="109"/>
      <c r="S78" s="31">
        <v>12022267.719999999</v>
      </c>
      <c r="T78" s="127">
        <v>9997005.129999999</v>
      </c>
      <c r="U78" s="32">
        <f t="shared" si="88"/>
        <v>12022267.719999999</v>
      </c>
      <c r="V78" s="35">
        <f t="shared" si="89"/>
        <v>19977732.280000001</v>
      </c>
      <c r="W78" s="38">
        <f t="shared" si="85"/>
        <v>37.569586624999999</v>
      </c>
      <c r="X78" s="55"/>
      <c r="Y78" s="18"/>
      <c r="Z78" s="54"/>
      <c r="AA78" s="18"/>
      <c r="AB78" s="2"/>
    </row>
    <row r="79" spans="1:28" s="4" customFormat="1" hidden="1" x14ac:dyDescent="0.25">
      <c r="A79" s="37" t="s">
        <v>149</v>
      </c>
      <c r="B79" s="29" t="s">
        <v>150</v>
      </c>
      <c r="C79" s="30"/>
      <c r="D79" s="31">
        <f t="shared" si="86"/>
        <v>0</v>
      </c>
      <c r="E79" s="30"/>
      <c r="F79" s="31"/>
      <c r="G79" s="31"/>
      <c r="H79" s="31"/>
      <c r="I79" s="31"/>
      <c r="J79" s="31"/>
      <c r="K79" s="31"/>
      <c r="L79" s="31"/>
      <c r="M79" s="98"/>
      <c r="N79" s="31"/>
      <c r="O79" s="31"/>
      <c r="P79" s="31"/>
      <c r="Q79" s="34">
        <f t="shared" si="87"/>
        <v>0</v>
      </c>
      <c r="R79" s="109"/>
      <c r="S79" s="31">
        <v>0</v>
      </c>
      <c r="T79" s="127"/>
      <c r="U79" s="32">
        <f t="shared" si="88"/>
        <v>0</v>
      </c>
      <c r="V79" s="35">
        <f t="shared" si="89"/>
        <v>0</v>
      </c>
      <c r="W79" s="38" t="e">
        <f t="shared" si="85"/>
        <v>#DIV/0!</v>
      </c>
      <c r="Y79" s="18"/>
      <c r="Z79" s="54"/>
      <c r="AA79" s="18"/>
      <c r="AB79" s="2"/>
    </row>
    <row r="80" spans="1:28" s="4" customFormat="1" x14ac:dyDescent="0.25">
      <c r="A80" s="37" t="s">
        <v>151</v>
      </c>
      <c r="B80" s="29" t="s">
        <v>152</v>
      </c>
      <c r="C80" s="30">
        <v>2000000</v>
      </c>
      <c r="D80" s="31">
        <f t="shared" si="86"/>
        <v>0</v>
      </c>
      <c r="E80" s="30"/>
      <c r="F80" s="31"/>
      <c r="G80" s="31"/>
      <c r="H80" s="31"/>
      <c r="I80" s="31"/>
      <c r="J80" s="31"/>
      <c r="K80" s="31"/>
      <c r="L80" s="31"/>
      <c r="M80" s="98"/>
      <c r="N80" s="31"/>
      <c r="O80" s="31"/>
      <c r="P80" s="31"/>
      <c r="Q80" s="34">
        <f t="shared" si="87"/>
        <v>2000000</v>
      </c>
      <c r="R80" s="109"/>
      <c r="S80" s="31">
        <v>0</v>
      </c>
      <c r="T80" s="127"/>
      <c r="U80" s="32">
        <f t="shared" si="88"/>
        <v>0</v>
      </c>
      <c r="V80" s="35">
        <f t="shared" si="89"/>
        <v>2000000</v>
      </c>
      <c r="W80" s="38">
        <f t="shared" si="85"/>
        <v>0</v>
      </c>
      <c r="Y80" s="18"/>
      <c r="Z80" s="54"/>
      <c r="AA80" s="18"/>
      <c r="AB80" s="2"/>
    </row>
    <row r="81" spans="1:28" s="4" customFormat="1" hidden="1" x14ac:dyDescent="0.25">
      <c r="A81" s="37" t="s">
        <v>153</v>
      </c>
      <c r="B81" s="29" t="s">
        <v>154</v>
      </c>
      <c r="C81" s="30"/>
      <c r="D81" s="31">
        <f t="shared" si="86"/>
        <v>0</v>
      </c>
      <c r="E81" s="30"/>
      <c r="F81" s="31"/>
      <c r="G81" s="31"/>
      <c r="H81" s="31"/>
      <c r="I81" s="31"/>
      <c r="J81" s="31"/>
      <c r="K81" s="31"/>
      <c r="L81" s="31"/>
      <c r="M81" s="98"/>
      <c r="N81" s="31"/>
      <c r="O81" s="31"/>
      <c r="P81" s="31"/>
      <c r="Q81" s="34">
        <f t="shared" si="87"/>
        <v>0</v>
      </c>
      <c r="R81" s="109"/>
      <c r="S81" s="31">
        <v>0</v>
      </c>
      <c r="T81" s="127"/>
      <c r="U81" s="32">
        <f t="shared" si="88"/>
        <v>0</v>
      </c>
      <c r="V81" s="35">
        <f t="shared" si="89"/>
        <v>0</v>
      </c>
      <c r="W81" s="38" t="e">
        <f t="shared" si="85"/>
        <v>#DIV/0!</v>
      </c>
      <c r="Y81" s="18"/>
      <c r="Z81" s="54"/>
      <c r="AA81" s="18"/>
      <c r="AB81" s="2"/>
    </row>
    <row r="82" spans="1:28" s="42" customFormat="1" ht="13" x14ac:dyDescent="0.3">
      <c r="A82" s="37" t="s">
        <v>155</v>
      </c>
      <c r="B82" s="29" t="s">
        <v>156</v>
      </c>
      <c r="C82" s="30">
        <v>7900000</v>
      </c>
      <c r="D82" s="31">
        <f t="shared" si="86"/>
        <v>2000000</v>
      </c>
      <c r="E82" s="30"/>
      <c r="F82" s="31"/>
      <c r="G82" s="31"/>
      <c r="H82" s="31"/>
      <c r="I82" s="31"/>
      <c r="J82" s="31"/>
      <c r="K82" s="31"/>
      <c r="L82" s="31"/>
      <c r="M82" s="98">
        <v>2000000</v>
      </c>
      <c r="N82" s="31"/>
      <c r="O82" s="31"/>
      <c r="P82" s="31"/>
      <c r="Q82" s="34">
        <f t="shared" si="87"/>
        <v>9900000</v>
      </c>
      <c r="R82" s="109"/>
      <c r="S82" s="31">
        <v>31124.05</v>
      </c>
      <c r="T82" s="127">
        <v>31124.05</v>
      </c>
      <c r="U82" s="32">
        <f t="shared" si="88"/>
        <v>31124.05</v>
      </c>
      <c r="V82" s="35">
        <f t="shared" si="89"/>
        <v>9868875.9499999993</v>
      </c>
      <c r="W82" s="38">
        <f t="shared" si="85"/>
        <v>0.31438434343434346</v>
      </c>
      <c r="Y82" s="18"/>
      <c r="Z82" s="54"/>
      <c r="AA82" s="18"/>
      <c r="AB82" s="2"/>
    </row>
    <row r="83" spans="1:28" s="4" customFormat="1" hidden="1" x14ac:dyDescent="0.25">
      <c r="A83" s="39">
        <v>1.0900000000000001</v>
      </c>
      <c r="B83" s="21" t="s">
        <v>157</v>
      </c>
      <c r="C83" s="22">
        <f t="shared" ref="C83" si="90">+C84</f>
        <v>0</v>
      </c>
      <c r="D83" s="23">
        <f t="shared" ref="D83:U83" si="91">+D84</f>
        <v>0</v>
      </c>
      <c r="E83" s="22">
        <f t="shared" ref="E83" si="92">E84</f>
        <v>0</v>
      </c>
      <c r="F83" s="23">
        <f t="shared" si="91"/>
        <v>0</v>
      </c>
      <c r="G83" s="23">
        <f t="shared" ref="G83:I83" si="93">G84</f>
        <v>0</v>
      </c>
      <c r="H83" s="23">
        <f t="shared" si="93"/>
        <v>0</v>
      </c>
      <c r="I83" s="23">
        <f t="shared" si="93"/>
        <v>0</v>
      </c>
      <c r="J83" s="23">
        <f t="shared" si="91"/>
        <v>0</v>
      </c>
      <c r="K83" s="23">
        <f t="shared" si="91"/>
        <v>0</v>
      </c>
      <c r="L83" s="23">
        <f t="shared" si="91"/>
        <v>0</v>
      </c>
      <c r="M83" s="97">
        <f t="shared" ref="M83" si="94">M84</f>
        <v>0</v>
      </c>
      <c r="N83" s="23">
        <f t="shared" si="91"/>
        <v>0</v>
      </c>
      <c r="O83" s="23">
        <f t="shared" si="91"/>
        <v>0</v>
      </c>
      <c r="P83" s="23">
        <f t="shared" si="91"/>
        <v>0</v>
      </c>
      <c r="Q83" s="25">
        <f t="shared" si="91"/>
        <v>0</v>
      </c>
      <c r="R83" s="108">
        <f t="shared" si="91"/>
        <v>0</v>
      </c>
      <c r="S83" s="23">
        <f t="shared" si="91"/>
        <v>0</v>
      </c>
      <c r="T83" s="126">
        <f t="shared" si="91"/>
        <v>0</v>
      </c>
      <c r="U83" s="24">
        <f t="shared" si="91"/>
        <v>0</v>
      </c>
      <c r="V83" s="26">
        <f t="shared" si="89"/>
        <v>0</v>
      </c>
      <c r="W83" s="41" t="e">
        <f t="shared" si="85"/>
        <v>#DIV/0!</v>
      </c>
      <c r="Y83" s="43"/>
      <c r="Z83" s="93"/>
      <c r="AA83" s="18"/>
      <c r="AB83" s="2"/>
    </row>
    <row r="84" spans="1:28" s="42" customFormat="1" ht="13" hidden="1" x14ac:dyDescent="0.3">
      <c r="A84" s="37" t="s">
        <v>158</v>
      </c>
      <c r="B84" s="29" t="s">
        <v>159</v>
      </c>
      <c r="C84" s="30"/>
      <c r="D84" s="31">
        <f>E84+F84+G84+H84+I84+J84+K84+L84+M84+N84+O84+P84</f>
        <v>0</v>
      </c>
      <c r="E84" s="30"/>
      <c r="F84" s="31"/>
      <c r="G84" s="31"/>
      <c r="H84" s="31"/>
      <c r="I84" s="31"/>
      <c r="J84" s="31"/>
      <c r="K84" s="31"/>
      <c r="L84" s="31"/>
      <c r="M84" s="98"/>
      <c r="N84" s="31"/>
      <c r="O84" s="31"/>
      <c r="P84" s="31"/>
      <c r="Q84" s="34">
        <f>C84+D84</f>
        <v>0</v>
      </c>
      <c r="R84" s="109"/>
      <c r="S84" s="31">
        <v>0</v>
      </c>
      <c r="T84" s="127"/>
      <c r="U84" s="32">
        <f>R84+S84</f>
        <v>0</v>
      </c>
      <c r="V84" s="35">
        <f t="shared" si="89"/>
        <v>0</v>
      </c>
      <c r="W84" s="38" t="e">
        <f t="shared" si="85"/>
        <v>#DIV/0!</v>
      </c>
      <c r="Y84" s="18"/>
      <c r="Z84" s="54"/>
      <c r="AA84" s="18"/>
      <c r="AB84" s="19"/>
    </row>
    <row r="85" spans="1:28" s="4" customFormat="1" x14ac:dyDescent="0.25">
      <c r="A85" s="39">
        <v>1.99</v>
      </c>
      <c r="B85" s="21" t="s">
        <v>160</v>
      </c>
      <c r="C85" s="22">
        <f t="shared" ref="C85" si="95">C86+C87+C88+C89</f>
        <v>5250000</v>
      </c>
      <c r="D85" s="23">
        <f t="shared" ref="D85:V85" si="96">D86+D87+D88+D89</f>
        <v>-900000</v>
      </c>
      <c r="E85" s="22">
        <f t="shared" si="96"/>
        <v>0</v>
      </c>
      <c r="F85" s="23">
        <f t="shared" si="96"/>
        <v>0</v>
      </c>
      <c r="G85" s="23">
        <f t="shared" si="96"/>
        <v>0</v>
      </c>
      <c r="H85" s="23">
        <f t="shared" si="96"/>
        <v>100000</v>
      </c>
      <c r="I85" s="23">
        <f t="shared" si="96"/>
        <v>0</v>
      </c>
      <c r="J85" s="23">
        <f t="shared" si="96"/>
        <v>0</v>
      </c>
      <c r="K85" s="23">
        <f t="shared" si="96"/>
        <v>0</v>
      </c>
      <c r="L85" s="23">
        <f t="shared" si="96"/>
        <v>0</v>
      </c>
      <c r="M85" s="97">
        <f t="shared" si="96"/>
        <v>-1000000</v>
      </c>
      <c r="N85" s="23">
        <f t="shared" si="96"/>
        <v>0</v>
      </c>
      <c r="O85" s="23">
        <f t="shared" si="96"/>
        <v>0</v>
      </c>
      <c r="P85" s="23">
        <f t="shared" si="96"/>
        <v>0</v>
      </c>
      <c r="Q85" s="25">
        <f t="shared" si="96"/>
        <v>4350000</v>
      </c>
      <c r="R85" s="108">
        <f t="shared" si="96"/>
        <v>0</v>
      </c>
      <c r="S85" s="23">
        <f t="shared" si="96"/>
        <v>1477728.54</v>
      </c>
      <c r="T85" s="126">
        <f t="shared" ref="T85" si="97">T86+T87+T88+T89</f>
        <v>1477728.54</v>
      </c>
      <c r="U85" s="24">
        <f t="shared" si="96"/>
        <v>1477728.54</v>
      </c>
      <c r="V85" s="26">
        <f t="shared" si="96"/>
        <v>2872271.46</v>
      </c>
      <c r="W85" s="41">
        <f t="shared" si="85"/>
        <v>33.970771034482759</v>
      </c>
      <c r="Y85" s="43"/>
      <c r="Z85" s="93"/>
      <c r="AA85" s="18"/>
      <c r="AB85" s="2"/>
    </row>
    <row r="86" spans="1:28" s="4" customFormat="1" hidden="1" x14ac:dyDescent="0.25">
      <c r="A86" s="37" t="s">
        <v>161</v>
      </c>
      <c r="B86" s="29" t="s">
        <v>162</v>
      </c>
      <c r="C86" s="30"/>
      <c r="D86" s="31">
        <f t="shared" ref="D86:D89" si="98">E86+F86+G86+H86+I86+J86+K86+L86+M86+N86+O86+P86</f>
        <v>0</v>
      </c>
      <c r="E86" s="30"/>
      <c r="F86" s="31"/>
      <c r="G86" s="31"/>
      <c r="H86" s="31"/>
      <c r="I86" s="31"/>
      <c r="J86" s="31"/>
      <c r="K86" s="31"/>
      <c r="L86" s="31"/>
      <c r="M86" s="98"/>
      <c r="N86" s="31"/>
      <c r="O86" s="31"/>
      <c r="P86" s="31"/>
      <c r="Q86" s="34">
        <f>C86+D86</f>
        <v>0</v>
      </c>
      <c r="R86" s="109"/>
      <c r="S86" s="31">
        <v>0</v>
      </c>
      <c r="T86" s="127"/>
      <c r="U86" s="32">
        <f t="shared" ref="U86:U89" si="99">R86+S86</f>
        <v>0</v>
      </c>
      <c r="V86" s="35">
        <f>Q86-U86</f>
        <v>0</v>
      </c>
      <c r="W86" s="38" t="e">
        <f t="shared" si="85"/>
        <v>#DIV/0!</v>
      </c>
      <c r="Y86" s="18"/>
      <c r="Z86" s="54"/>
      <c r="AA86" s="18"/>
      <c r="AB86" s="2"/>
    </row>
    <row r="87" spans="1:28" s="4" customFormat="1" x14ac:dyDescent="0.25">
      <c r="A87" s="37" t="s">
        <v>163</v>
      </c>
      <c r="B87" s="29" t="s">
        <v>164</v>
      </c>
      <c r="C87" s="30">
        <v>500000</v>
      </c>
      <c r="D87" s="31">
        <f t="shared" si="98"/>
        <v>0</v>
      </c>
      <c r="E87" s="30"/>
      <c r="F87" s="31"/>
      <c r="G87" s="31"/>
      <c r="H87" s="31"/>
      <c r="I87" s="31"/>
      <c r="J87" s="31"/>
      <c r="K87" s="31"/>
      <c r="L87" s="31"/>
      <c r="M87" s="98"/>
      <c r="N87" s="31"/>
      <c r="O87" s="31"/>
      <c r="P87" s="31"/>
      <c r="Q87" s="34">
        <f>C87+D87</f>
        <v>500000</v>
      </c>
      <c r="R87" s="109"/>
      <c r="S87" s="31">
        <v>277728.53999999998</v>
      </c>
      <c r="T87" s="127">
        <v>277728.53999999998</v>
      </c>
      <c r="U87" s="32">
        <f t="shared" si="99"/>
        <v>277728.53999999998</v>
      </c>
      <c r="V87" s="35">
        <f>Q87-U87</f>
        <v>222271.46000000002</v>
      </c>
      <c r="W87" s="38">
        <f t="shared" si="85"/>
        <v>55.545707999999991</v>
      </c>
      <c r="Y87" s="18"/>
      <c r="Z87" s="54"/>
      <c r="AA87" s="18"/>
      <c r="AB87" s="2"/>
    </row>
    <row r="88" spans="1:28" s="42" customFormat="1" ht="13" x14ac:dyDescent="0.3">
      <c r="A88" s="37" t="s">
        <v>165</v>
      </c>
      <c r="B88" s="29" t="s">
        <v>166</v>
      </c>
      <c r="C88" s="30">
        <v>4750000</v>
      </c>
      <c r="D88" s="31">
        <f t="shared" si="98"/>
        <v>-1000000</v>
      </c>
      <c r="E88" s="30"/>
      <c r="F88" s="31"/>
      <c r="G88" s="31"/>
      <c r="H88" s="31"/>
      <c r="I88" s="31"/>
      <c r="J88" s="31"/>
      <c r="K88" s="31"/>
      <c r="L88" s="31"/>
      <c r="M88" s="98">
        <v>-1000000</v>
      </c>
      <c r="N88" s="31"/>
      <c r="O88" s="31"/>
      <c r="P88" s="31"/>
      <c r="Q88" s="34">
        <f>C88+D88</f>
        <v>3750000</v>
      </c>
      <c r="R88" s="109"/>
      <c r="S88" s="31">
        <v>1200000</v>
      </c>
      <c r="T88" s="127">
        <v>1200000</v>
      </c>
      <c r="U88" s="32">
        <f t="shared" si="99"/>
        <v>1200000</v>
      </c>
      <c r="V88" s="35">
        <f>Q88-U88</f>
        <v>2550000</v>
      </c>
      <c r="W88" s="38">
        <f t="shared" si="85"/>
        <v>32</v>
      </c>
      <c r="Y88" s="18"/>
      <c r="Z88" s="54"/>
      <c r="AA88" s="18"/>
      <c r="AB88" s="19"/>
    </row>
    <row r="89" spans="1:28" s="42" customFormat="1" ht="13" x14ac:dyDescent="0.3">
      <c r="A89" s="37" t="s">
        <v>167</v>
      </c>
      <c r="B89" s="29" t="s">
        <v>168</v>
      </c>
      <c r="C89" s="30"/>
      <c r="D89" s="31">
        <f t="shared" si="98"/>
        <v>100000</v>
      </c>
      <c r="E89" s="30"/>
      <c r="F89" s="31"/>
      <c r="G89" s="31"/>
      <c r="H89" s="31">
        <v>100000</v>
      </c>
      <c r="I89" s="31"/>
      <c r="J89" s="31"/>
      <c r="K89" s="31"/>
      <c r="L89" s="31"/>
      <c r="M89" s="98"/>
      <c r="N89" s="31"/>
      <c r="O89" s="31"/>
      <c r="P89" s="31"/>
      <c r="Q89" s="34">
        <f>C89+D89</f>
        <v>100000</v>
      </c>
      <c r="R89" s="109"/>
      <c r="S89" s="31">
        <v>0</v>
      </c>
      <c r="T89" s="127"/>
      <c r="U89" s="32">
        <f t="shared" si="99"/>
        <v>0</v>
      </c>
      <c r="V89" s="35">
        <f>Q89-U89</f>
        <v>100000</v>
      </c>
      <c r="W89" s="38">
        <f t="shared" si="85"/>
        <v>0</v>
      </c>
      <c r="Y89" s="18"/>
      <c r="Z89" s="54"/>
      <c r="AA89" s="18"/>
      <c r="AB89" s="2"/>
    </row>
    <row r="90" spans="1:28" s="4" customFormat="1" x14ac:dyDescent="0.25">
      <c r="A90" s="39">
        <v>2</v>
      </c>
      <c r="B90" s="21" t="s">
        <v>169</v>
      </c>
      <c r="C90" s="22">
        <f t="shared" ref="C90" si="100">C91+C97+C102+C110+C113+C116</f>
        <v>258000000</v>
      </c>
      <c r="D90" s="23">
        <f t="shared" ref="D90:V90" si="101">D91+D97+D102+D110+D113+D116</f>
        <v>-11078700</v>
      </c>
      <c r="E90" s="22">
        <f t="shared" si="101"/>
        <v>0</v>
      </c>
      <c r="F90" s="23">
        <f t="shared" si="101"/>
        <v>0</v>
      </c>
      <c r="G90" s="23">
        <f t="shared" si="101"/>
        <v>0</v>
      </c>
      <c r="H90" s="23">
        <f t="shared" si="101"/>
        <v>0</v>
      </c>
      <c r="I90" s="23">
        <f t="shared" si="101"/>
        <v>-11078700</v>
      </c>
      <c r="J90" s="23">
        <f t="shared" si="101"/>
        <v>0</v>
      </c>
      <c r="K90" s="23">
        <f t="shared" si="101"/>
        <v>0</v>
      </c>
      <c r="L90" s="23">
        <f t="shared" si="101"/>
        <v>0</v>
      </c>
      <c r="M90" s="97">
        <f t="shared" si="101"/>
        <v>0</v>
      </c>
      <c r="N90" s="23">
        <f t="shared" si="101"/>
        <v>0</v>
      </c>
      <c r="O90" s="23">
        <f t="shared" si="101"/>
        <v>0</v>
      </c>
      <c r="P90" s="23">
        <f t="shared" si="101"/>
        <v>0</v>
      </c>
      <c r="Q90" s="25">
        <f t="shared" si="101"/>
        <v>246921300</v>
      </c>
      <c r="R90" s="108">
        <f t="shared" si="101"/>
        <v>0</v>
      </c>
      <c r="S90" s="23">
        <f t="shared" si="101"/>
        <v>74580934.929099992</v>
      </c>
      <c r="T90" s="126">
        <f t="shared" ref="T90" si="102">T91+T97+T102+T110+T113+T116</f>
        <v>63643715.679099999</v>
      </c>
      <c r="U90" s="24">
        <f t="shared" si="101"/>
        <v>74580934.929099992</v>
      </c>
      <c r="V90" s="26">
        <f t="shared" si="101"/>
        <v>172340365.07090002</v>
      </c>
      <c r="W90" s="41">
        <f t="shared" si="85"/>
        <v>30.204334307773362</v>
      </c>
      <c r="Y90" s="56"/>
      <c r="Z90" s="93"/>
      <c r="AA90" s="18"/>
      <c r="AB90" s="2"/>
    </row>
    <row r="91" spans="1:28" s="4" customFormat="1" x14ac:dyDescent="0.25">
      <c r="A91" s="39">
        <v>2.0099999999999998</v>
      </c>
      <c r="B91" s="21" t="s">
        <v>170</v>
      </c>
      <c r="C91" s="22">
        <f t="shared" ref="C91" si="103">C92+C93+C94+C95+C96</f>
        <v>121800000</v>
      </c>
      <c r="D91" s="23">
        <f t="shared" ref="D91:V91" si="104">D92+D93+D94+D95+D96</f>
        <v>-6860000</v>
      </c>
      <c r="E91" s="22">
        <f t="shared" si="104"/>
        <v>0</v>
      </c>
      <c r="F91" s="23">
        <f t="shared" si="104"/>
        <v>0</v>
      </c>
      <c r="G91" s="23">
        <f t="shared" si="104"/>
        <v>0</v>
      </c>
      <c r="H91" s="23">
        <f t="shared" si="104"/>
        <v>0</v>
      </c>
      <c r="I91" s="23">
        <f t="shared" si="104"/>
        <v>-1550000</v>
      </c>
      <c r="J91" s="23">
        <f t="shared" si="104"/>
        <v>0</v>
      </c>
      <c r="K91" s="23">
        <f t="shared" si="104"/>
        <v>0</v>
      </c>
      <c r="L91" s="23">
        <f t="shared" si="104"/>
        <v>0</v>
      </c>
      <c r="M91" s="97">
        <f t="shared" si="104"/>
        <v>-5310000</v>
      </c>
      <c r="N91" s="23">
        <f t="shared" si="104"/>
        <v>0</v>
      </c>
      <c r="O91" s="23">
        <f t="shared" si="104"/>
        <v>0</v>
      </c>
      <c r="P91" s="23">
        <f t="shared" si="104"/>
        <v>0</v>
      </c>
      <c r="Q91" s="25">
        <f t="shared" si="104"/>
        <v>114940000</v>
      </c>
      <c r="R91" s="108">
        <f t="shared" si="104"/>
        <v>0</v>
      </c>
      <c r="S91" s="23">
        <f t="shared" si="104"/>
        <v>41761197.969999999</v>
      </c>
      <c r="T91" s="126">
        <f t="shared" ref="T91" si="105">T92+T93+T94+T95+T96</f>
        <v>41218232.969999999</v>
      </c>
      <c r="U91" s="24">
        <f t="shared" si="104"/>
        <v>41761197.969999999</v>
      </c>
      <c r="V91" s="26">
        <f t="shared" si="104"/>
        <v>73178802.030000001</v>
      </c>
      <c r="W91" s="41">
        <f t="shared" si="85"/>
        <v>36.333041560814337</v>
      </c>
      <c r="Y91" s="56"/>
      <c r="Z91" s="93"/>
      <c r="AA91" s="18"/>
      <c r="AB91" s="2"/>
    </row>
    <row r="92" spans="1:28" s="4" customFormat="1" x14ac:dyDescent="0.25">
      <c r="A92" s="37" t="s">
        <v>171</v>
      </c>
      <c r="B92" s="29" t="s">
        <v>172</v>
      </c>
      <c r="C92" s="30">
        <v>63700000</v>
      </c>
      <c r="D92" s="31">
        <f t="shared" ref="D92:D96" si="106">E92+F92+G92+H92+I92+J92+K92+L92+M92+N92+O92+P92</f>
        <v>-2000000</v>
      </c>
      <c r="E92" s="30"/>
      <c r="F92" s="31"/>
      <c r="G92" s="31"/>
      <c r="H92" s="31"/>
      <c r="I92" s="31">
        <v>-1550000</v>
      </c>
      <c r="J92" s="31"/>
      <c r="K92" s="31"/>
      <c r="L92" s="31"/>
      <c r="M92" s="98">
        <v>-450000</v>
      </c>
      <c r="N92" s="31"/>
      <c r="O92" s="31"/>
      <c r="P92" s="31"/>
      <c r="Q92" s="34">
        <f>C92+D92</f>
        <v>61700000</v>
      </c>
      <c r="R92" s="109"/>
      <c r="S92" s="31">
        <v>27315841.280000001</v>
      </c>
      <c r="T92" s="127">
        <v>27224876.280000001</v>
      </c>
      <c r="U92" s="32">
        <f t="shared" ref="U92:U96" si="107">R92+S92</f>
        <v>27315841.280000001</v>
      </c>
      <c r="V92" s="35">
        <f>Q92-U92</f>
        <v>34384158.719999999</v>
      </c>
      <c r="W92" s="38">
        <f t="shared" si="85"/>
        <v>44.272028006482984</v>
      </c>
      <c r="Y92" s="57"/>
      <c r="Z92" s="54"/>
      <c r="AA92" s="18"/>
      <c r="AB92" s="2"/>
    </row>
    <row r="93" spans="1:28" s="4" customFormat="1" x14ac:dyDescent="0.25">
      <c r="A93" s="37" t="s">
        <v>173</v>
      </c>
      <c r="B93" s="29" t="s">
        <v>174</v>
      </c>
      <c r="C93" s="30"/>
      <c r="D93" s="31">
        <f t="shared" si="106"/>
        <v>1650000</v>
      </c>
      <c r="E93" s="30"/>
      <c r="F93" s="31"/>
      <c r="G93" s="31"/>
      <c r="H93" s="31"/>
      <c r="I93" s="31"/>
      <c r="J93" s="31"/>
      <c r="K93" s="31"/>
      <c r="L93" s="31"/>
      <c r="M93" s="98">
        <v>1650000</v>
      </c>
      <c r="N93" s="31"/>
      <c r="O93" s="31"/>
      <c r="P93" s="31"/>
      <c r="Q93" s="34">
        <f>C93+D93</f>
        <v>1650000</v>
      </c>
      <c r="R93" s="109"/>
      <c r="S93" s="31">
        <v>0</v>
      </c>
      <c r="T93" s="127"/>
      <c r="U93" s="32">
        <f t="shared" si="107"/>
        <v>0</v>
      </c>
      <c r="V93" s="35">
        <f>Q93-U93</f>
        <v>1650000</v>
      </c>
      <c r="W93" s="38">
        <f t="shared" si="85"/>
        <v>0</v>
      </c>
      <c r="Y93" s="57"/>
      <c r="Z93" s="54"/>
      <c r="AA93" s="18"/>
      <c r="AB93" s="2"/>
    </row>
    <row r="94" spans="1:28" s="4" customFormat="1" x14ac:dyDescent="0.25">
      <c r="A94" s="37" t="s">
        <v>175</v>
      </c>
      <c r="B94" s="29" t="s">
        <v>176</v>
      </c>
      <c r="C94" s="30">
        <v>5600000</v>
      </c>
      <c r="D94" s="31">
        <f t="shared" si="106"/>
        <v>150000</v>
      </c>
      <c r="E94" s="30"/>
      <c r="F94" s="31"/>
      <c r="G94" s="31"/>
      <c r="H94" s="31"/>
      <c r="I94" s="31"/>
      <c r="J94" s="31"/>
      <c r="K94" s="31"/>
      <c r="L94" s="31"/>
      <c r="M94" s="98">
        <v>150000</v>
      </c>
      <c r="N94" s="31"/>
      <c r="O94" s="31"/>
      <c r="P94" s="31"/>
      <c r="Q94" s="34">
        <f>C94+D94</f>
        <v>5750000</v>
      </c>
      <c r="R94" s="109"/>
      <c r="S94" s="31">
        <v>3634011.13</v>
      </c>
      <c r="T94" s="127">
        <v>3634011.13</v>
      </c>
      <c r="U94" s="32">
        <f t="shared" si="107"/>
        <v>3634011.13</v>
      </c>
      <c r="V94" s="35">
        <f>Q94-U94</f>
        <v>2115988.87</v>
      </c>
      <c r="W94" s="38">
        <f t="shared" si="85"/>
        <v>63.20019356521739</v>
      </c>
      <c r="Y94" s="57"/>
      <c r="Z94" s="54"/>
      <c r="AA94" s="18"/>
      <c r="AB94" s="2"/>
    </row>
    <row r="95" spans="1:28" s="42" customFormat="1" ht="13" x14ac:dyDescent="0.3">
      <c r="A95" s="37" t="s">
        <v>177</v>
      </c>
      <c r="B95" s="29" t="s">
        <v>178</v>
      </c>
      <c r="C95" s="30">
        <v>9500000</v>
      </c>
      <c r="D95" s="31">
        <f t="shared" si="106"/>
        <v>500000</v>
      </c>
      <c r="E95" s="30"/>
      <c r="F95" s="31"/>
      <c r="G95" s="31"/>
      <c r="H95" s="31"/>
      <c r="I95" s="31"/>
      <c r="J95" s="31"/>
      <c r="K95" s="31"/>
      <c r="L95" s="31"/>
      <c r="M95" s="98">
        <v>500000</v>
      </c>
      <c r="N95" s="31"/>
      <c r="O95" s="31"/>
      <c r="P95" s="31"/>
      <c r="Q95" s="34">
        <f>C95+D95</f>
        <v>10000000</v>
      </c>
      <c r="R95" s="109"/>
      <c r="S95" s="31">
        <v>1692740</v>
      </c>
      <c r="T95" s="127">
        <v>1692740</v>
      </c>
      <c r="U95" s="32">
        <f t="shared" si="107"/>
        <v>1692740</v>
      </c>
      <c r="V95" s="35">
        <f>Q95-U95</f>
        <v>8307260</v>
      </c>
      <c r="W95" s="38">
        <f t="shared" si="85"/>
        <v>16.927399999999999</v>
      </c>
      <c r="Y95" s="57"/>
      <c r="Z95" s="54"/>
      <c r="AA95" s="18"/>
      <c r="AB95" s="2"/>
    </row>
    <row r="96" spans="1:28" s="4" customFormat="1" x14ac:dyDescent="0.25">
      <c r="A96" s="37" t="s">
        <v>179</v>
      </c>
      <c r="B96" s="29" t="s">
        <v>180</v>
      </c>
      <c r="C96" s="30">
        <v>43000000</v>
      </c>
      <c r="D96" s="31">
        <f t="shared" si="106"/>
        <v>-7160000</v>
      </c>
      <c r="E96" s="30"/>
      <c r="F96" s="31"/>
      <c r="G96" s="31"/>
      <c r="H96" s="31"/>
      <c r="I96" s="31"/>
      <c r="J96" s="31"/>
      <c r="K96" s="31"/>
      <c r="L96" s="31"/>
      <c r="M96" s="98">
        <v>-7160000</v>
      </c>
      <c r="N96" s="31"/>
      <c r="O96" s="31"/>
      <c r="P96" s="31"/>
      <c r="Q96" s="34">
        <f>C96+D96</f>
        <v>35840000</v>
      </c>
      <c r="R96" s="109"/>
      <c r="S96" s="31">
        <v>9118605.5600000005</v>
      </c>
      <c r="T96" s="127">
        <v>8666605.5600000005</v>
      </c>
      <c r="U96" s="32">
        <f t="shared" si="107"/>
        <v>9118605.5600000005</v>
      </c>
      <c r="V96" s="35">
        <f>Q96-U96</f>
        <v>26721394.439999998</v>
      </c>
      <c r="W96" s="38">
        <f t="shared" si="85"/>
        <v>25.442537834821429</v>
      </c>
      <c r="Y96" s="57"/>
      <c r="Z96" s="54"/>
      <c r="AA96" s="18"/>
      <c r="AB96" s="2"/>
    </row>
    <row r="97" spans="1:28" s="4" customFormat="1" x14ac:dyDescent="0.25">
      <c r="A97" s="39">
        <v>2.02</v>
      </c>
      <c r="B97" s="21" t="s">
        <v>181</v>
      </c>
      <c r="C97" s="22">
        <f t="shared" ref="C97" si="108">C98+C99+C100+C101</f>
        <v>37000000</v>
      </c>
      <c r="D97" s="23">
        <f t="shared" ref="D97:V97" si="109">D98+D99+D100+D101</f>
        <v>1140000</v>
      </c>
      <c r="E97" s="22">
        <f t="shared" si="109"/>
        <v>0</v>
      </c>
      <c r="F97" s="23">
        <f t="shared" si="109"/>
        <v>0</v>
      </c>
      <c r="G97" s="23">
        <f t="shared" si="109"/>
        <v>0</v>
      </c>
      <c r="H97" s="23">
        <f t="shared" si="109"/>
        <v>0</v>
      </c>
      <c r="I97" s="23">
        <f t="shared" si="109"/>
        <v>0</v>
      </c>
      <c r="J97" s="23">
        <f t="shared" si="109"/>
        <v>0</v>
      </c>
      <c r="K97" s="23">
        <f t="shared" si="109"/>
        <v>0</v>
      </c>
      <c r="L97" s="23">
        <f t="shared" si="109"/>
        <v>0</v>
      </c>
      <c r="M97" s="97">
        <f t="shared" si="109"/>
        <v>1140000</v>
      </c>
      <c r="N97" s="23">
        <f t="shared" si="109"/>
        <v>0</v>
      </c>
      <c r="O97" s="23">
        <f t="shared" si="109"/>
        <v>0</v>
      </c>
      <c r="P97" s="23">
        <f t="shared" si="109"/>
        <v>0</v>
      </c>
      <c r="Q97" s="25">
        <f t="shared" si="109"/>
        <v>38140000</v>
      </c>
      <c r="R97" s="108">
        <f t="shared" si="109"/>
        <v>0</v>
      </c>
      <c r="S97" s="23">
        <f t="shared" si="109"/>
        <v>6759865.8290999997</v>
      </c>
      <c r="T97" s="126">
        <f t="shared" ref="T97" si="110">T98+T99+T100+T101</f>
        <v>2641782.0091000004</v>
      </c>
      <c r="U97" s="24">
        <f t="shared" si="109"/>
        <v>6759865.8290999997</v>
      </c>
      <c r="V97" s="26">
        <f t="shared" si="109"/>
        <v>31380134.170900002</v>
      </c>
      <c r="W97" s="41">
        <f t="shared" si="85"/>
        <v>17.723822310173045</v>
      </c>
      <c r="Y97" s="56"/>
      <c r="Z97" s="93"/>
      <c r="AA97" s="18"/>
      <c r="AB97" s="2"/>
    </row>
    <row r="98" spans="1:28" s="4" customFormat="1" hidden="1" x14ac:dyDescent="0.25">
      <c r="A98" s="37" t="s">
        <v>182</v>
      </c>
      <c r="B98" s="29" t="s">
        <v>183</v>
      </c>
      <c r="C98" s="30"/>
      <c r="D98" s="31">
        <f t="shared" ref="D98:D101" si="111">E98+F98+G98+H98+I98+J98+K98+L98+M98+N98+O98+P98</f>
        <v>0</v>
      </c>
      <c r="E98" s="30"/>
      <c r="F98" s="31"/>
      <c r="G98" s="31"/>
      <c r="H98" s="31"/>
      <c r="I98" s="31"/>
      <c r="J98" s="31"/>
      <c r="K98" s="31"/>
      <c r="L98" s="31"/>
      <c r="M98" s="98"/>
      <c r="N98" s="31"/>
      <c r="O98" s="31"/>
      <c r="P98" s="31"/>
      <c r="Q98" s="34">
        <f>C98+D98</f>
        <v>0</v>
      </c>
      <c r="R98" s="109"/>
      <c r="S98" s="31">
        <v>0</v>
      </c>
      <c r="T98" s="127"/>
      <c r="U98" s="32">
        <f t="shared" ref="U98:U101" si="112">R98+S98</f>
        <v>0</v>
      </c>
      <c r="V98" s="35">
        <f>Q98-U98</f>
        <v>0</v>
      </c>
      <c r="W98" s="38" t="e">
        <f t="shared" si="85"/>
        <v>#DIV/0!</v>
      </c>
      <c r="Y98" s="57"/>
      <c r="Z98" s="54"/>
      <c r="AA98" s="18"/>
      <c r="AB98" s="2"/>
    </row>
    <row r="99" spans="1:28" s="4" customFormat="1" x14ac:dyDescent="0.25">
      <c r="A99" s="37" t="s">
        <v>184</v>
      </c>
      <c r="B99" s="29" t="s">
        <v>185</v>
      </c>
      <c r="C99" s="30"/>
      <c r="D99" s="31">
        <f t="shared" si="111"/>
        <v>2240000</v>
      </c>
      <c r="E99" s="30"/>
      <c r="F99" s="31"/>
      <c r="G99" s="31"/>
      <c r="H99" s="31"/>
      <c r="I99" s="31"/>
      <c r="J99" s="31"/>
      <c r="K99" s="31"/>
      <c r="L99" s="31"/>
      <c r="M99" s="98">
        <v>2240000</v>
      </c>
      <c r="N99" s="31"/>
      <c r="O99" s="31"/>
      <c r="P99" s="31"/>
      <c r="Q99" s="34">
        <f>C99+D99</f>
        <v>2240000</v>
      </c>
      <c r="R99" s="109"/>
      <c r="S99" s="31">
        <v>0</v>
      </c>
      <c r="T99" s="127"/>
      <c r="U99" s="32">
        <f t="shared" si="112"/>
        <v>0</v>
      </c>
      <c r="V99" s="35">
        <f>Q99-U99</f>
        <v>2240000</v>
      </c>
      <c r="W99" s="38">
        <f t="shared" si="85"/>
        <v>0</v>
      </c>
      <c r="Y99" s="57"/>
      <c r="Z99" s="54"/>
      <c r="AA99" s="18"/>
      <c r="AB99" s="2"/>
    </row>
    <row r="100" spans="1:28" s="42" customFormat="1" ht="13" x14ac:dyDescent="0.3">
      <c r="A100" s="37" t="s">
        <v>186</v>
      </c>
      <c r="B100" s="29" t="s">
        <v>187</v>
      </c>
      <c r="C100" s="30">
        <v>100000</v>
      </c>
      <c r="D100" s="31">
        <f t="shared" si="111"/>
        <v>900000</v>
      </c>
      <c r="E100" s="30"/>
      <c r="F100" s="31"/>
      <c r="G100" s="31"/>
      <c r="H100" s="31"/>
      <c r="I100" s="31"/>
      <c r="J100" s="31"/>
      <c r="K100" s="31"/>
      <c r="L100" s="31"/>
      <c r="M100" s="98">
        <v>900000</v>
      </c>
      <c r="N100" s="31"/>
      <c r="O100" s="31"/>
      <c r="P100" s="31"/>
      <c r="Q100" s="34">
        <f>C100+D100</f>
        <v>1000000</v>
      </c>
      <c r="R100" s="109"/>
      <c r="S100" s="31">
        <v>0</v>
      </c>
      <c r="T100" s="127"/>
      <c r="U100" s="32">
        <f t="shared" si="112"/>
        <v>0</v>
      </c>
      <c r="V100" s="35">
        <f>Q100-U100</f>
        <v>1000000</v>
      </c>
      <c r="W100" s="38">
        <f t="shared" si="85"/>
        <v>0</v>
      </c>
      <c r="Y100" s="57"/>
      <c r="Z100" s="54"/>
      <c r="AA100" s="18"/>
      <c r="AB100" s="19"/>
    </row>
    <row r="101" spans="1:28" s="4" customFormat="1" x14ac:dyDescent="0.25">
      <c r="A101" s="37" t="s">
        <v>188</v>
      </c>
      <c r="B101" s="29" t="s">
        <v>189</v>
      </c>
      <c r="C101" s="30">
        <v>36900000</v>
      </c>
      <c r="D101" s="31">
        <f t="shared" si="111"/>
        <v>-2000000</v>
      </c>
      <c r="E101" s="30"/>
      <c r="F101" s="31"/>
      <c r="G101" s="31"/>
      <c r="H101" s="31"/>
      <c r="I101" s="31"/>
      <c r="J101" s="31"/>
      <c r="K101" s="31"/>
      <c r="L101" s="31"/>
      <c r="M101" s="98">
        <v>-2000000</v>
      </c>
      <c r="N101" s="31"/>
      <c r="O101" s="31"/>
      <c r="P101" s="31"/>
      <c r="Q101" s="34">
        <f>C101+D101</f>
        <v>34900000</v>
      </c>
      <c r="R101" s="109"/>
      <c r="S101" s="31">
        <v>6759865.8290999997</v>
      </c>
      <c r="T101" s="127">
        <v>2641782.0091000004</v>
      </c>
      <c r="U101" s="32">
        <f t="shared" si="112"/>
        <v>6759865.8290999997</v>
      </c>
      <c r="V101" s="35">
        <f>Q101-U101</f>
        <v>28140134.170900002</v>
      </c>
      <c r="W101" s="38">
        <f t="shared" si="85"/>
        <v>19.369243063323783</v>
      </c>
      <c r="Y101" s="57"/>
      <c r="Z101" s="54"/>
      <c r="AA101" s="18"/>
      <c r="AB101" s="2"/>
    </row>
    <row r="102" spans="1:28" s="4" customFormat="1" x14ac:dyDescent="0.25">
      <c r="A102" s="39">
        <v>2.0299999999999998</v>
      </c>
      <c r="B102" s="21" t="s">
        <v>190</v>
      </c>
      <c r="C102" s="22">
        <f t="shared" ref="C102" si="113">C103+C104+C105+C106+C107+C108+C109</f>
        <v>20950000</v>
      </c>
      <c r="D102" s="23">
        <f t="shared" ref="D102:V102" si="114">D103+D104+D105+D106+D107+D108+D109</f>
        <v>5420000</v>
      </c>
      <c r="E102" s="22">
        <f t="shared" si="114"/>
        <v>0</v>
      </c>
      <c r="F102" s="23">
        <f t="shared" si="114"/>
        <v>0</v>
      </c>
      <c r="G102" s="23">
        <f t="shared" si="114"/>
        <v>0</v>
      </c>
      <c r="H102" s="23">
        <f t="shared" si="114"/>
        <v>0</v>
      </c>
      <c r="I102" s="23">
        <f t="shared" si="114"/>
        <v>0</v>
      </c>
      <c r="J102" s="23">
        <f t="shared" si="114"/>
        <v>0</v>
      </c>
      <c r="K102" s="23">
        <f t="shared" si="114"/>
        <v>0</v>
      </c>
      <c r="L102" s="23">
        <f t="shared" si="114"/>
        <v>0</v>
      </c>
      <c r="M102" s="97">
        <f t="shared" si="114"/>
        <v>5420000</v>
      </c>
      <c r="N102" s="23">
        <f t="shared" si="114"/>
        <v>0</v>
      </c>
      <c r="O102" s="23">
        <f t="shared" si="114"/>
        <v>0</v>
      </c>
      <c r="P102" s="23">
        <f t="shared" si="114"/>
        <v>0</v>
      </c>
      <c r="Q102" s="25">
        <f t="shared" si="114"/>
        <v>26370000</v>
      </c>
      <c r="R102" s="108">
        <f t="shared" si="114"/>
        <v>0</v>
      </c>
      <c r="S102" s="23">
        <f t="shared" si="114"/>
        <v>6698123.3699999992</v>
      </c>
      <c r="T102" s="126">
        <f t="shared" ref="T102" si="115">T103+T104+T105+T106+T107+T108+T109</f>
        <v>5383618.879999999</v>
      </c>
      <c r="U102" s="24">
        <f t="shared" si="114"/>
        <v>6698123.3699999992</v>
      </c>
      <c r="V102" s="26">
        <f t="shared" si="114"/>
        <v>19671876.630000003</v>
      </c>
      <c r="W102" s="41">
        <f t="shared" si="85"/>
        <v>25.40054368600682</v>
      </c>
      <c r="Y102" s="56"/>
      <c r="Z102" s="93"/>
      <c r="AA102" s="18"/>
      <c r="AB102" s="2"/>
    </row>
    <row r="103" spans="1:28" s="4" customFormat="1" x14ac:dyDescent="0.25">
      <c r="A103" s="37" t="s">
        <v>191</v>
      </c>
      <c r="B103" s="29" t="s">
        <v>192</v>
      </c>
      <c r="C103" s="30">
        <v>6000000</v>
      </c>
      <c r="D103" s="31">
        <f t="shared" ref="D103:D109" si="116">E103+F103+G103+H103+I103+J103+K103+L103+M103+N103+O103+P103</f>
        <v>2400000</v>
      </c>
      <c r="E103" s="30"/>
      <c r="F103" s="31"/>
      <c r="G103" s="31"/>
      <c r="H103" s="31"/>
      <c r="I103" s="31"/>
      <c r="J103" s="31"/>
      <c r="K103" s="31"/>
      <c r="L103" s="31"/>
      <c r="M103" s="98">
        <v>2400000</v>
      </c>
      <c r="N103" s="31"/>
      <c r="O103" s="31"/>
      <c r="P103" s="31"/>
      <c r="Q103" s="34">
        <f t="shared" ref="Q103:Q109" si="117">C103+D103</f>
        <v>8400000</v>
      </c>
      <c r="R103" s="109"/>
      <c r="S103" s="31">
        <v>4225200.6499999994</v>
      </c>
      <c r="T103" s="127">
        <v>3437662.07</v>
      </c>
      <c r="U103" s="32">
        <f t="shared" ref="U103:U109" si="118">R103+S103</f>
        <v>4225200.6499999994</v>
      </c>
      <c r="V103" s="35">
        <f t="shared" ref="V103:V109" si="119">Q103-U103</f>
        <v>4174799.3500000006</v>
      </c>
      <c r="W103" s="38">
        <f t="shared" si="85"/>
        <v>50.300007738095232</v>
      </c>
      <c r="Y103" s="57"/>
      <c r="Z103" s="54"/>
      <c r="AA103" s="18"/>
      <c r="AB103" s="2"/>
    </row>
    <row r="104" spans="1:28" s="4" customFormat="1" x14ac:dyDescent="0.25">
      <c r="A104" s="37" t="s">
        <v>193</v>
      </c>
      <c r="B104" s="29" t="s">
        <v>194</v>
      </c>
      <c r="C104" s="30">
        <v>4050000</v>
      </c>
      <c r="D104" s="31">
        <f t="shared" si="116"/>
        <v>350000</v>
      </c>
      <c r="E104" s="30"/>
      <c r="F104" s="31"/>
      <c r="G104" s="31"/>
      <c r="H104" s="31"/>
      <c r="I104" s="31"/>
      <c r="J104" s="31"/>
      <c r="K104" s="31"/>
      <c r="L104" s="31"/>
      <c r="M104" s="98">
        <v>350000</v>
      </c>
      <c r="N104" s="31"/>
      <c r="O104" s="31"/>
      <c r="P104" s="31"/>
      <c r="Q104" s="34">
        <f t="shared" si="117"/>
        <v>4400000</v>
      </c>
      <c r="R104" s="109"/>
      <c r="S104" s="31">
        <v>517091.75</v>
      </c>
      <c r="T104" s="127">
        <v>517091.75</v>
      </c>
      <c r="U104" s="32">
        <f t="shared" si="118"/>
        <v>517091.75</v>
      </c>
      <c r="V104" s="35">
        <f t="shared" si="119"/>
        <v>3882908.25</v>
      </c>
      <c r="W104" s="38">
        <f t="shared" si="85"/>
        <v>11.752085227272728</v>
      </c>
      <c r="Y104" s="57"/>
      <c r="Z104" s="54"/>
      <c r="AA104" s="18"/>
      <c r="AB104" s="2"/>
    </row>
    <row r="105" spans="1:28" s="4" customFormat="1" x14ac:dyDescent="0.25">
      <c r="A105" s="37" t="s">
        <v>195</v>
      </c>
      <c r="B105" s="29" t="s">
        <v>196</v>
      </c>
      <c r="C105" s="30">
        <v>500000</v>
      </c>
      <c r="D105" s="31">
        <f t="shared" si="116"/>
        <v>0</v>
      </c>
      <c r="E105" s="30"/>
      <c r="F105" s="31"/>
      <c r="G105" s="31"/>
      <c r="H105" s="31"/>
      <c r="I105" s="31"/>
      <c r="J105" s="31"/>
      <c r="K105" s="31"/>
      <c r="L105" s="31"/>
      <c r="M105" s="98"/>
      <c r="N105" s="31"/>
      <c r="O105" s="31"/>
      <c r="P105" s="31"/>
      <c r="Q105" s="34">
        <f t="shared" si="117"/>
        <v>500000</v>
      </c>
      <c r="R105" s="109"/>
      <c r="S105" s="31">
        <v>0</v>
      </c>
      <c r="T105" s="127"/>
      <c r="U105" s="32">
        <f t="shared" si="118"/>
        <v>0</v>
      </c>
      <c r="V105" s="35">
        <f t="shared" si="119"/>
        <v>500000</v>
      </c>
      <c r="W105" s="38">
        <f t="shared" ref="W105:W136" si="120">U105*100/Q105</f>
        <v>0</v>
      </c>
      <c r="Y105" s="57"/>
      <c r="Z105" s="54"/>
      <c r="AA105" s="18"/>
      <c r="AB105" s="2"/>
    </row>
    <row r="106" spans="1:28" s="4" customFormat="1" x14ac:dyDescent="0.25">
      <c r="A106" s="37" t="s">
        <v>197</v>
      </c>
      <c r="B106" s="29" t="s">
        <v>198</v>
      </c>
      <c r="C106" s="30">
        <v>5750000</v>
      </c>
      <c r="D106" s="31">
        <f t="shared" si="116"/>
        <v>0</v>
      </c>
      <c r="E106" s="30"/>
      <c r="F106" s="31"/>
      <c r="G106" s="31"/>
      <c r="H106" s="31"/>
      <c r="I106" s="31"/>
      <c r="J106" s="31"/>
      <c r="K106" s="31"/>
      <c r="L106" s="31"/>
      <c r="M106" s="98"/>
      <c r="N106" s="31"/>
      <c r="O106" s="31"/>
      <c r="P106" s="31"/>
      <c r="Q106" s="34">
        <f t="shared" si="117"/>
        <v>5750000</v>
      </c>
      <c r="R106" s="109"/>
      <c r="S106" s="31">
        <v>508800.99</v>
      </c>
      <c r="T106" s="127">
        <v>376584.08</v>
      </c>
      <c r="U106" s="32">
        <f t="shared" si="118"/>
        <v>508800.99</v>
      </c>
      <c r="V106" s="35">
        <f t="shared" si="119"/>
        <v>5241199.01</v>
      </c>
      <c r="W106" s="38">
        <f t="shared" si="120"/>
        <v>8.8487128695652171</v>
      </c>
      <c r="Y106" s="57"/>
      <c r="Z106" s="54"/>
      <c r="AA106" s="18"/>
      <c r="AB106" s="2"/>
    </row>
    <row r="107" spans="1:28" s="4" customFormat="1" x14ac:dyDescent="0.25">
      <c r="A107" s="37" t="s">
        <v>199</v>
      </c>
      <c r="B107" s="29" t="s">
        <v>200</v>
      </c>
      <c r="C107" s="30">
        <v>400000</v>
      </c>
      <c r="D107" s="31">
        <f t="shared" si="116"/>
        <v>0</v>
      </c>
      <c r="E107" s="30"/>
      <c r="F107" s="31"/>
      <c r="G107" s="31"/>
      <c r="H107" s="31"/>
      <c r="I107" s="31"/>
      <c r="J107" s="31"/>
      <c r="K107" s="31"/>
      <c r="L107" s="31"/>
      <c r="M107" s="98"/>
      <c r="N107" s="31"/>
      <c r="O107" s="31"/>
      <c r="P107" s="31"/>
      <c r="Q107" s="34">
        <f t="shared" si="117"/>
        <v>400000</v>
      </c>
      <c r="R107" s="109"/>
      <c r="S107" s="31">
        <v>0</v>
      </c>
      <c r="T107" s="127"/>
      <c r="U107" s="32">
        <f t="shared" si="118"/>
        <v>0</v>
      </c>
      <c r="V107" s="35">
        <f t="shared" si="119"/>
        <v>400000</v>
      </c>
      <c r="W107" s="38">
        <f t="shared" si="120"/>
        <v>0</v>
      </c>
      <c r="Y107" s="57"/>
      <c r="Z107" s="54"/>
      <c r="AA107" s="18"/>
      <c r="AB107" s="2"/>
    </row>
    <row r="108" spans="1:28" s="42" customFormat="1" ht="13" x14ac:dyDescent="0.3">
      <c r="A108" s="37" t="s">
        <v>201</v>
      </c>
      <c r="B108" s="29" t="s">
        <v>202</v>
      </c>
      <c r="C108" s="30">
        <v>4250000</v>
      </c>
      <c r="D108" s="31">
        <f t="shared" si="116"/>
        <v>2670000</v>
      </c>
      <c r="E108" s="30"/>
      <c r="F108" s="31"/>
      <c r="G108" s="31"/>
      <c r="H108" s="31"/>
      <c r="I108" s="31"/>
      <c r="J108" s="31"/>
      <c r="K108" s="31"/>
      <c r="L108" s="31"/>
      <c r="M108" s="98">
        <v>2670000</v>
      </c>
      <c r="N108" s="31"/>
      <c r="O108" s="31"/>
      <c r="P108" s="31"/>
      <c r="Q108" s="34">
        <f t="shared" si="117"/>
        <v>6920000</v>
      </c>
      <c r="R108" s="109"/>
      <c r="S108" s="31">
        <v>1447029.98</v>
      </c>
      <c r="T108" s="127">
        <v>1052280.98</v>
      </c>
      <c r="U108" s="32">
        <f t="shared" si="118"/>
        <v>1447029.98</v>
      </c>
      <c r="V108" s="35">
        <f t="shared" si="119"/>
        <v>5472970.0199999996</v>
      </c>
      <c r="W108" s="38">
        <f t="shared" si="120"/>
        <v>20.910837861271677</v>
      </c>
      <c r="Y108" s="57"/>
      <c r="Z108" s="54"/>
      <c r="AA108" s="18"/>
      <c r="AB108" s="2"/>
    </row>
    <row r="109" spans="1:28" s="4" customFormat="1" hidden="1" x14ac:dyDescent="0.25">
      <c r="A109" s="37" t="s">
        <v>203</v>
      </c>
      <c r="B109" s="29" t="s">
        <v>204</v>
      </c>
      <c r="C109" s="30"/>
      <c r="D109" s="31">
        <f t="shared" si="116"/>
        <v>0</v>
      </c>
      <c r="E109" s="30"/>
      <c r="F109" s="31"/>
      <c r="G109" s="31"/>
      <c r="H109" s="31"/>
      <c r="I109" s="31"/>
      <c r="J109" s="31"/>
      <c r="K109" s="31"/>
      <c r="L109" s="31"/>
      <c r="M109" s="98"/>
      <c r="N109" s="31"/>
      <c r="O109" s="31"/>
      <c r="P109" s="31"/>
      <c r="Q109" s="34">
        <f t="shared" si="117"/>
        <v>0</v>
      </c>
      <c r="R109" s="109"/>
      <c r="S109" s="31"/>
      <c r="T109" s="127"/>
      <c r="U109" s="32">
        <f t="shared" si="118"/>
        <v>0</v>
      </c>
      <c r="V109" s="35">
        <f t="shared" si="119"/>
        <v>0</v>
      </c>
      <c r="W109" s="38" t="e">
        <f t="shared" si="120"/>
        <v>#DIV/0!</v>
      </c>
      <c r="Y109" s="57"/>
      <c r="Z109" s="54"/>
      <c r="AA109" s="18"/>
      <c r="AB109" s="2"/>
    </row>
    <row r="110" spans="1:28" s="4" customFormat="1" x14ac:dyDescent="0.25">
      <c r="A110" s="39" t="s">
        <v>205</v>
      </c>
      <c r="B110" s="21" t="s">
        <v>206</v>
      </c>
      <c r="C110" s="22">
        <f t="shared" ref="C110" si="121">C111+C112</f>
        <v>37200000</v>
      </c>
      <c r="D110" s="23">
        <f t="shared" ref="D110:V110" si="122">D111+D112</f>
        <v>2770000</v>
      </c>
      <c r="E110" s="22">
        <f t="shared" si="122"/>
        <v>0</v>
      </c>
      <c r="F110" s="23">
        <f t="shared" si="122"/>
        <v>0</v>
      </c>
      <c r="G110" s="23">
        <f t="shared" si="122"/>
        <v>0</v>
      </c>
      <c r="H110" s="23">
        <f t="shared" si="122"/>
        <v>0</v>
      </c>
      <c r="I110" s="23">
        <f t="shared" si="122"/>
        <v>0</v>
      </c>
      <c r="J110" s="23">
        <f t="shared" si="122"/>
        <v>0</v>
      </c>
      <c r="K110" s="23">
        <f t="shared" si="122"/>
        <v>0</v>
      </c>
      <c r="L110" s="23">
        <f t="shared" si="122"/>
        <v>0</v>
      </c>
      <c r="M110" s="97">
        <f t="shared" si="122"/>
        <v>2770000</v>
      </c>
      <c r="N110" s="23">
        <f t="shared" si="122"/>
        <v>0</v>
      </c>
      <c r="O110" s="23">
        <f t="shared" si="122"/>
        <v>0</v>
      </c>
      <c r="P110" s="23">
        <f t="shared" si="122"/>
        <v>0</v>
      </c>
      <c r="Q110" s="25">
        <f t="shared" si="122"/>
        <v>39970000</v>
      </c>
      <c r="R110" s="108">
        <f t="shared" si="122"/>
        <v>0</v>
      </c>
      <c r="S110" s="23">
        <f t="shared" si="122"/>
        <v>10073925.029999999</v>
      </c>
      <c r="T110" s="126">
        <f t="shared" ref="T110" si="123">T111+T112</f>
        <v>8291180.3799999999</v>
      </c>
      <c r="U110" s="24">
        <f t="shared" si="122"/>
        <v>10073925.029999999</v>
      </c>
      <c r="V110" s="26">
        <f t="shared" si="122"/>
        <v>29896074.970000003</v>
      </c>
      <c r="W110" s="41">
        <f t="shared" si="120"/>
        <v>25.203715361521137</v>
      </c>
      <c r="Y110" s="56"/>
      <c r="Z110" s="93"/>
      <c r="AA110" s="18"/>
      <c r="AB110" s="2"/>
    </row>
    <row r="111" spans="1:28" s="42" customFormat="1" ht="13" x14ac:dyDescent="0.3">
      <c r="A111" s="37" t="s">
        <v>207</v>
      </c>
      <c r="B111" s="29" t="s">
        <v>208</v>
      </c>
      <c r="C111" s="30">
        <v>7200000</v>
      </c>
      <c r="D111" s="31">
        <f t="shared" ref="D111:D112" si="124">E111+F111+G111+H111+I111+J111+K111+L111+M111+N111+O111+P111</f>
        <v>2270000</v>
      </c>
      <c r="E111" s="30"/>
      <c r="F111" s="31"/>
      <c r="G111" s="31"/>
      <c r="H111" s="31"/>
      <c r="I111" s="31"/>
      <c r="J111" s="31"/>
      <c r="K111" s="31"/>
      <c r="L111" s="31"/>
      <c r="M111" s="98">
        <v>2270000</v>
      </c>
      <c r="N111" s="31"/>
      <c r="O111" s="31"/>
      <c r="P111" s="31"/>
      <c r="Q111" s="34">
        <f>C111+D111</f>
        <v>9470000</v>
      </c>
      <c r="R111" s="109"/>
      <c r="S111" s="31">
        <v>2066316.97</v>
      </c>
      <c r="T111" s="127">
        <v>1859416.79</v>
      </c>
      <c r="U111" s="32">
        <f t="shared" ref="U111:U112" si="125">R111+S111</f>
        <v>2066316.97</v>
      </c>
      <c r="V111" s="35">
        <f>Q111-U111</f>
        <v>7403683.0300000003</v>
      </c>
      <c r="W111" s="38">
        <f t="shared" si="120"/>
        <v>21.819608975712779</v>
      </c>
      <c r="Y111" s="57"/>
      <c r="Z111" s="54"/>
      <c r="AA111" s="18"/>
      <c r="AB111" s="2"/>
    </row>
    <row r="112" spans="1:28" s="4" customFormat="1" x14ac:dyDescent="0.25">
      <c r="A112" s="37" t="s">
        <v>209</v>
      </c>
      <c r="B112" s="29" t="s">
        <v>210</v>
      </c>
      <c r="C112" s="30">
        <v>30000000</v>
      </c>
      <c r="D112" s="31">
        <f t="shared" si="124"/>
        <v>500000</v>
      </c>
      <c r="E112" s="30"/>
      <c r="F112" s="31"/>
      <c r="G112" s="31"/>
      <c r="H112" s="31"/>
      <c r="I112" s="31"/>
      <c r="J112" s="31"/>
      <c r="K112" s="31"/>
      <c r="L112" s="31"/>
      <c r="M112" s="98">
        <v>500000</v>
      </c>
      <c r="N112" s="31"/>
      <c r="O112" s="31"/>
      <c r="P112" s="31"/>
      <c r="Q112" s="34">
        <f>C112+D112</f>
        <v>30500000</v>
      </c>
      <c r="R112" s="109"/>
      <c r="S112" s="31">
        <v>8007608.0599999996</v>
      </c>
      <c r="T112" s="127">
        <v>6431763.5899999999</v>
      </c>
      <c r="U112" s="32">
        <f t="shared" si="125"/>
        <v>8007608.0599999996</v>
      </c>
      <c r="V112" s="35">
        <f>Q112-U112</f>
        <v>22492391.940000001</v>
      </c>
      <c r="W112" s="38">
        <f t="shared" si="120"/>
        <v>26.254452655737705</v>
      </c>
      <c r="Y112" s="18"/>
      <c r="Z112" s="54"/>
      <c r="AA112" s="18"/>
      <c r="AB112" s="2"/>
    </row>
    <row r="113" spans="1:28" s="4" customFormat="1" ht="12.75" hidden="1" customHeight="1" x14ac:dyDescent="0.25">
      <c r="A113" s="39">
        <v>2.0499999999999998</v>
      </c>
      <c r="B113" s="21" t="s">
        <v>211</v>
      </c>
      <c r="C113" s="22">
        <f t="shared" ref="C113" si="126">C114+C115</f>
        <v>0</v>
      </c>
      <c r="D113" s="23">
        <f t="shared" ref="D113:V113" si="127">D114+D115</f>
        <v>0</v>
      </c>
      <c r="E113" s="22">
        <f t="shared" si="127"/>
        <v>0</v>
      </c>
      <c r="F113" s="23">
        <f t="shared" si="127"/>
        <v>0</v>
      </c>
      <c r="G113" s="23">
        <f t="shared" si="127"/>
        <v>0</v>
      </c>
      <c r="H113" s="23">
        <f t="shared" si="127"/>
        <v>0</v>
      </c>
      <c r="I113" s="23">
        <f t="shared" si="127"/>
        <v>0</v>
      </c>
      <c r="J113" s="23">
        <f t="shared" si="127"/>
        <v>0</v>
      </c>
      <c r="K113" s="23">
        <f t="shared" si="127"/>
        <v>0</v>
      </c>
      <c r="L113" s="23">
        <f t="shared" si="127"/>
        <v>0</v>
      </c>
      <c r="M113" s="97">
        <f t="shared" si="127"/>
        <v>0</v>
      </c>
      <c r="N113" s="23">
        <f t="shared" si="127"/>
        <v>0</v>
      </c>
      <c r="O113" s="23">
        <f t="shared" si="127"/>
        <v>0</v>
      </c>
      <c r="P113" s="23">
        <f t="shared" si="127"/>
        <v>0</v>
      </c>
      <c r="Q113" s="25">
        <f t="shared" si="127"/>
        <v>0</v>
      </c>
      <c r="R113" s="108">
        <f t="shared" si="127"/>
        <v>0</v>
      </c>
      <c r="S113" s="23">
        <f t="shared" si="127"/>
        <v>0</v>
      </c>
      <c r="T113" s="126">
        <f t="shared" ref="T113" si="128">T114+T115</f>
        <v>0</v>
      </c>
      <c r="U113" s="24">
        <f t="shared" si="127"/>
        <v>0</v>
      </c>
      <c r="V113" s="26">
        <f t="shared" si="127"/>
        <v>0</v>
      </c>
      <c r="W113" s="41" t="e">
        <f t="shared" si="120"/>
        <v>#DIV/0!</v>
      </c>
      <c r="Y113" s="56"/>
      <c r="Z113" s="93"/>
      <c r="AA113" s="18"/>
      <c r="AB113" s="2"/>
    </row>
    <row r="114" spans="1:28" s="42" customFormat="1" ht="13" hidden="1" x14ac:dyDescent="0.3">
      <c r="A114" s="37" t="s">
        <v>212</v>
      </c>
      <c r="B114" s="29" t="s">
        <v>213</v>
      </c>
      <c r="C114" s="30"/>
      <c r="D114" s="31">
        <f t="shared" ref="D114:D115" si="129">E114+F114+G114+H114+I114+J114+K114+L114+M114+N114+O114+P114</f>
        <v>0</v>
      </c>
      <c r="E114" s="30"/>
      <c r="F114" s="31"/>
      <c r="G114" s="31"/>
      <c r="H114" s="31"/>
      <c r="I114" s="31"/>
      <c r="J114" s="31"/>
      <c r="K114" s="31"/>
      <c r="L114" s="31"/>
      <c r="M114" s="98"/>
      <c r="N114" s="31"/>
      <c r="O114" s="31"/>
      <c r="P114" s="31"/>
      <c r="Q114" s="34">
        <f>C114+D114</f>
        <v>0</v>
      </c>
      <c r="R114" s="109"/>
      <c r="S114" s="31"/>
      <c r="T114" s="127"/>
      <c r="U114" s="32">
        <f t="shared" ref="U114:U115" si="130">R114+S114</f>
        <v>0</v>
      </c>
      <c r="V114" s="35">
        <f>Q114-U114</f>
        <v>0</v>
      </c>
      <c r="W114" s="38" t="e">
        <f t="shared" si="120"/>
        <v>#DIV/0!</v>
      </c>
      <c r="Y114" s="57"/>
      <c r="Z114" s="54"/>
      <c r="AA114" s="18"/>
      <c r="AB114" s="19"/>
    </row>
    <row r="115" spans="1:28" s="4" customFormat="1" hidden="1" x14ac:dyDescent="0.25">
      <c r="A115" s="37" t="s">
        <v>214</v>
      </c>
      <c r="B115" s="29" t="s">
        <v>215</v>
      </c>
      <c r="C115" s="30"/>
      <c r="D115" s="31">
        <f t="shared" si="129"/>
        <v>0</v>
      </c>
      <c r="E115" s="30"/>
      <c r="F115" s="31"/>
      <c r="G115" s="31"/>
      <c r="H115" s="31"/>
      <c r="I115" s="31"/>
      <c r="J115" s="31"/>
      <c r="K115" s="31"/>
      <c r="L115" s="31"/>
      <c r="M115" s="98"/>
      <c r="N115" s="31"/>
      <c r="O115" s="31"/>
      <c r="P115" s="31"/>
      <c r="Q115" s="34">
        <f>C115+D115</f>
        <v>0</v>
      </c>
      <c r="R115" s="109"/>
      <c r="S115" s="31"/>
      <c r="T115" s="127"/>
      <c r="U115" s="32">
        <f t="shared" si="130"/>
        <v>0</v>
      </c>
      <c r="V115" s="35">
        <f>Q115-U115</f>
        <v>0</v>
      </c>
      <c r="W115" s="38" t="e">
        <f t="shared" si="120"/>
        <v>#DIV/0!</v>
      </c>
      <c r="Y115" s="57"/>
      <c r="Z115" s="54"/>
      <c r="AA115" s="18"/>
      <c r="AB115" s="2"/>
    </row>
    <row r="116" spans="1:28" s="4" customFormat="1" x14ac:dyDescent="0.25">
      <c r="A116" s="39">
        <v>2.99</v>
      </c>
      <c r="B116" s="21" t="s">
        <v>216</v>
      </c>
      <c r="C116" s="22">
        <f t="shared" ref="C116" si="131">C117+C118+C119+C120+C121+C122+C123+C124</f>
        <v>41050000</v>
      </c>
      <c r="D116" s="23">
        <f t="shared" ref="D116:V116" si="132">D117+D118+D119+D120+D121+D122+D123+D124</f>
        <v>-13548700</v>
      </c>
      <c r="E116" s="22">
        <f t="shared" si="132"/>
        <v>0</v>
      </c>
      <c r="F116" s="23">
        <f t="shared" si="132"/>
        <v>0</v>
      </c>
      <c r="G116" s="23">
        <f t="shared" si="132"/>
        <v>0</v>
      </c>
      <c r="H116" s="23">
        <f t="shared" si="132"/>
        <v>0</v>
      </c>
      <c r="I116" s="23">
        <f t="shared" si="132"/>
        <v>-9528700</v>
      </c>
      <c r="J116" s="23">
        <f t="shared" si="132"/>
        <v>0</v>
      </c>
      <c r="K116" s="23">
        <f t="shared" si="132"/>
        <v>0</v>
      </c>
      <c r="L116" s="23">
        <f t="shared" si="132"/>
        <v>0</v>
      </c>
      <c r="M116" s="97">
        <f t="shared" si="132"/>
        <v>-4020000</v>
      </c>
      <c r="N116" s="23">
        <f t="shared" si="132"/>
        <v>0</v>
      </c>
      <c r="O116" s="23">
        <f t="shared" si="132"/>
        <v>0</v>
      </c>
      <c r="P116" s="23">
        <f t="shared" si="132"/>
        <v>0</v>
      </c>
      <c r="Q116" s="25">
        <f t="shared" si="132"/>
        <v>27501300</v>
      </c>
      <c r="R116" s="108">
        <f t="shared" si="132"/>
        <v>0</v>
      </c>
      <c r="S116" s="23">
        <f t="shared" si="132"/>
        <v>9287822.7300000004</v>
      </c>
      <c r="T116" s="126">
        <f t="shared" ref="T116" si="133">T117+T118+T119+T120+T121+T122+T123+T124</f>
        <v>6108901.4400000004</v>
      </c>
      <c r="U116" s="24">
        <f t="shared" si="132"/>
        <v>9287822.7300000004</v>
      </c>
      <c r="V116" s="26">
        <f t="shared" si="132"/>
        <v>18213477.270000003</v>
      </c>
      <c r="W116" s="41">
        <f t="shared" si="120"/>
        <v>33.772304327431797</v>
      </c>
      <c r="Y116" s="56"/>
      <c r="Z116" s="93"/>
      <c r="AA116" s="18"/>
      <c r="AB116" s="2"/>
    </row>
    <row r="117" spans="1:28" s="4" customFormat="1" x14ac:dyDescent="0.25">
      <c r="A117" s="37" t="s">
        <v>217</v>
      </c>
      <c r="B117" s="29" t="s">
        <v>218</v>
      </c>
      <c r="C117" s="30">
        <v>3100000</v>
      </c>
      <c r="D117" s="31">
        <f t="shared" ref="D117:D124" si="134">E117+F117+G117+H117+I117+J117+K117+L117+M117+N117+O117+P117</f>
        <v>0</v>
      </c>
      <c r="E117" s="30"/>
      <c r="F117" s="31"/>
      <c r="G117" s="31"/>
      <c r="H117" s="31"/>
      <c r="I117" s="31"/>
      <c r="J117" s="31"/>
      <c r="K117" s="31"/>
      <c r="L117" s="31"/>
      <c r="M117" s="98"/>
      <c r="N117" s="31"/>
      <c r="O117" s="31"/>
      <c r="P117" s="31"/>
      <c r="Q117" s="34">
        <f t="shared" ref="Q117:Q124" si="135">C117+D117</f>
        <v>3100000</v>
      </c>
      <c r="R117" s="109"/>
      <c r="S117" s="31">
        <v>61308.15</v>
      </c>
      <c r="T117" s="127">
        <v>61308.15</v>
      </c>
      <c r="U117" s="32">
        <f t="shared" ref="U117:U124" si="136">R117+S117</f>
        <v>61308.15</v>
      </c>
      <c r="V117" s="35">
        <f t="shared" ref="V117:V124" si="137">Q117-U117</f>
        <v>3038691.85</v>
      </c>
      <c r="W117" s="38">
        <f t="shared" si="120"/>
        <v>1.9776822580645161</v>
      </c>
      <c r="Y117" s="57"/>
      <c r="Z117" s="54"/>
      <c r="AA117" s="18"/>
      <c r="AB117" s="2"/>
    </row>
    <row r="118" spans="1:28" s="4" customFormat="1" x14ac:dyDescent="0.25">
      <c r="A118" s="37" t="s">
        <v>219</v>
      </c>
      <c r="B118" s="29" t="s">
        <v>220</v>
      </c>
      <c r="C118" s="30">
        <v>2825000</v>
      </c>
      <c r="D118" s="31">
        <f t="shared" si="134"/>
        <v>50000</v>
      </c>
      <c r="E118" s="30"/>
      <c r="F118" s="31"/>
      <c r="G118" s="31"/>
      <c r="H118" s="31"/>
      <c r="I118" s="31"/>
      <c r="J118" s="31"/>
      <c r="K118" s="31"/>
      <c r="L118" s="31"/>
      <c r="M118" s="98">
        <v>50000</v>
      </c>
      <c r="N118" s="31"/>
      <c r="O118" s="31"/>
      <c r="P118" s="31"/>
      <c r="Q118" s="34">
        <f t="shared" si="135"/>
        <v>2875000</v>
      </c>
      <c r="R118" s="109"/>
      <c r="S118" s="31">
        <v>961436.96000000008</v>
      </c>
      <c r="T118" s="127">
        <v>720965.21000000008</v>
      </c>
      <c r="U118" s="32">
        <f t="shared" si="136"/>
        <v>961436.96000000008</v>
      </c>
      <c r="V118" s="35">
        <f t="shared" si="137"/>
        <v>1913563.04</v>
      </c>
      <c r="W118" s="38">
        <f t="shared" si="120"/>
        <v>33.441285565217399</v>
      </c>
      <c r="Y118" s="57"/>
      <c r="Z118" s="54"/>
      <c r="AA118" s="18"/>
      <c r="AB118" s="2"/>
    </row>
    <row r="119" spans="1:28" s="4" customFormat="1" x14ac:dyDescent="0.25">
      <c r="A119" s="37" t="s">
        <v>221</v>
      </c>
      <c r="B119" s="29" t="s">
        <v>222</v>
      </c>
      <c r="C119" s="30">
        <v>5000000</v>
      </c>
      <c r="D119" s="31">
        <f t="shared" si="134"/>
        <v>1020000</v>
      </c>
      <c r="E119" s="30"/>
      <c r="F119" s="31"/>
      <c r="G119" s="31"/>
      <c r="H119" s="31"/>
      <c r="I119" s="31"/>
      <c r="J119" s="31"/>
      <c r="K119" s="31"/>
      <c r="L119" s="31"/>
      <c r="M119" s="98">
        <v>1020000</v>
      </c>
      <c r="N119" s="31"/>
      <c r="O119" s="31"/>
      <c r="P119" s="31"/>
      <c r="Q119" s="34">
        <f t="shared" si="135"/>
        <v>6020000</v>
      </c>
      <c r="R119" s="109"/>
      <c r="S119" s="31">
        <v>1119399.9300000002</v>
      </c>
      <c r="T119" s="127">
        <v>194463.38</v>
      </c>
      <c r="U119" s="32">
        <f t="shared" si="136"/>
        <v>1119399.9300000002</v>
      </c>
      <c r="V119" s="35">
        <f t="shared" si="137"/>
        <v>4900600.07</v>
      </c>
      <c r="W119" s="38">
        <f t="shared" si="120"/>
        <v>18.594683222591364</v>
      </c>
      <c r="Y119" s="57"/>
      <c r="Z119" s="54"/>
      <c r="AA119" s="18"/>
      <c r="AB119" s="2"/>
    </row>
    <row r="120" spans="1:28" s="4" customFormat="1" x14ac:dyDescent="0.25">
      <c r="A120" s="37" t="s">
        <v>223</v>
      </c>
      <c r="B120" s="29" t="s">
        <v>224</v>
      </c>
      <c r="C120" s="30">
        <v>6000000</v>
      </c>
      <c r="D120" s="31">
        <f t="shared" si="134"/>
        <v>200000</v>
      </c>
      <c r="E120" s="30"/>
      <c r="F120" s="31"/>
      <c r="G120" s="31"/>
      <c r="H120" s="31"/>
      <c r="I120" s="31"/>
      <c r="J120" s="31"/>
      <c r="K120" s="31"/>
      <c r="L120" s="31"/>
      <c r="M120" s="98">
        <v>200000</v>
      </c>
      <c r="N120" s="31"/>
      <c r="O120" s="31"/>
      <c r="P120" s="31"/>
      <c r="Q120" s="34">
        <f t="shared" si="135"/>
        <v>6200000</v>
      </c>
      <c r="R120" s="109"/>
      <c r="S120" s="31">
        <v>4202326.49</v>
      </c>
      <c r="T120" s="127">
        <v>2952684.35</v>
      </c>
      <c r="U120" s="32">
        <f t="shared" si="136"/>
        <v>4202326.49</v>
      </c>
      <c r="V120" s="35">
        <f t="shared" si="137"/>
        <v>1997673.5099999998</v>
      </c>
      <c r="W120" s="38">
        <f t="shared" si="120"/>
        <v>67.779459516129037</v>
      </c>
      <c r="Y120" s="57"/>
      <c r="Z120" s="54"/>
      <c r="AA120" s="18"/>
      <c r="AB120" s="2"/>
    </row>
    <row r="121" spans="1:28" s="4" customFormat="1" x14ac:dyDescent="0.25">
      <c r="A121" s="37" t="s">
        <v>225</v>
      </c>
      <c r="B121" s="29" t="s">
        <v>226</v>
      </c>
      <c r="C121" s="30">
        <v>20000000</v>
      </c>
      <c r="D121" s="31">
        <f t="shared" si="134"/>
        <v>-14488700</v>
      </c>
      <c r="E121" s="30"/>
      <c r="F121" s="31"/>
      <c r="G121" s="31"/>
      <c r="H121" s="31"/>
      <c r="I121" s="31">
        <v>-9528700</v>
      </c>
      <c r="J121" s="31"/>
      <c r="K121" s="31"/>
      <c r="L121" s="31"/>
      <c r="M121" s="98">
        <v>-4960000</v>
      </c>
      <c r="N121" s="31"/>
      <c r="O121" s="31"/>
      <c r="P121" s="31"/>
      <c r="Q121" s="34">
        <f t="shared" si="135"/>
        <v>5511300</v>
      </c>
      <c r="R121" s="109"/>
      <c r="S121" s="31">
        <v>712010.71</v>
      </c>
      <c r="T121" s="127">
        <v>200079.01</v>
      </c>
      <c r="U121" s="32">
        <f t="shared" si="136"/>
        <v>712010.71</v>
      </c>
      <c r="V121" s="35">
        <f t="shared" si="137"/>
        <v>4799289.29</v>
      </c>
      <c r="W121" s="38">
        <f t="shared" si="120"/>
        <v>12.919106381434506</v>
      </c>
      <c r="Y121" s="57"/>
      <c r="Z121" s="54"/>
      <c r="AA121" s="18"/>
      <c r="AB121" s="2"/>
    </row>
    <row r="122" spans="1:28" s="4" customFormat="1" x14ac:dyDescent="0.25">
      <c r="A122" s="37" t="s">
        <v>227</v>
      </c>
      <c r="B122" s="29" t="s">
        <v>228</v>
      </c>
      <c r="C122" s="30">
        <v>2300000</v>
      </c>
      <c r="D122" s="31">
        <f t="shared" si="134"/>
        <v>-450000</v>
      </c>
      <c r="E122" s="30"/>
      <c r="F122" s="31"/>
      <c r="G122" s="31"/>
      <c r="H122" s="31"/>
      <c r="I122" s="31"/>
      <c r="J122" s="31"/>
      <c r="K122" s="31"/>
      <c r="L122" s="31"/>
      <c r="M122" s="98">
        <v>-450000</v>
      </c>
      <c r="N122" s="31"/>
      <c r="O122" s="31"/>
      <c r="P122" s="31"/>
      <c r="Q122" s="34">
        <f t="shared" si="135"/>
        <v>1850000</v>
      </c>
      <c r="R122" s="109"/>
      <c r="S122" s="31">
        <v>632574</v>
      </c>
      <c r="T122" s="127">
        <v>632574</v>
      </c>
      <c r="U122" s="32">
        <f t="shared" si="136"/>
        <v>632574</v>
      </c>
      <c r="V122" s="35">
        <f t="shared" si="137"/>
        <v>1217426</v>
      </c>
      <c r="W122" s="38">
        <f t="shared" si="120"/>
        <v>34.193189189189191</v>
      </c>
      <c r="Y122" s="57"/>
      <c r="Z122" s="54"/>
      <c r="AA122" s="18"/>
      <c r="AB122" s="2"/>
    </row>
    <row r="123" spans="1:28" s="42" customFormat="1" ht="13" hidden="1" x14ac:dyDescent="0.3">
      <c r="A123" s="37" t="s">
        <v>229</v>
      </c>
      <c r="B123" s="29" t="s">
        <v>230</v>
      </c>
      <c r="C123" s="30"/>
      <c r="D123" s="31">
        <f t="shared" si="134"/>
        <v>0</v>
      </c>
      <c r="E123" s="30"/>
      <c r="F123" s="31"/>
      <c r="G123" s="31"/>
      <c r="H123" s="31"/>
      <c r="I123" s="31"/>
      <c r="J123" s="31"/>
      <c r="K123" s="31"/>
      <c r="L123" s="31"/>
      <c r="M123" s="98"/>
      <c r="N123" s="31"/>
      <c r="O123" s="31"/>
      <c r="P123" s="31"/>
      <c r="Q123" s="34">
        <f t="shared" si="135"/>
        <v>0</v>
      </c>
      <c r="R123" s="109"/>
      <c r="S123" s="31"/>
      <c r="T123" s="127"/>
      <c r="U123" s="32">
        <f t="shared" si="136"/>
        <v>0</v>
      </c>
      <c r="V123" s="35">
        <f t="shared" si="137"/>
        <v>0</v>
      </c>
      <c r="W123" s="38" t="e">
        <f t="shared" si="120"/>
        <v>#DIV/0!</v>
      </c>
      <c r="Y123" s="57"/>
      <c r="Z123" s="54"/>
      <c r="AA123" s="18"/>
      <c r="AB123" s="19"/>
    </row>
    <row r="124" spans="1:28" s="42" customFormat="1" ht="13" x14ac:dyDescent="0.3">
      <c r="A124" s="37" t="s">
        <v>231</v>
      </c>
      <c r="B124" s="29" t="s">
        <v>232</v>
      </c>
      <c r="C124" s="30">
        <v>1825000</v>
      </c>
      <c r="D124" s="31">
        <f t="shared" si="134"/>
        <v>120000</v>
      </c>
      <c r="E124" s="30"/>
      <c r="F124" s="31"/>
      <c r="G124" s="31"/>
      <c r="H124" s="31"/>
      <c r="I124" s="31"/>
      <c r="J124" s="31"/>
      <c r="K124" s="31"/>
      <c r="L124" s="31"/>
      <c r="M124" s="98">
        <v>120000</v>
      </c>
      <c r="N124" s="31"/>
      <c r="O124" s="31"/>
      <c r="P124" s="31"/>
      <c r="Q124" s="34">
        <f t="shared" si="135"/>
        <v>1945000</v>
      </c>
      <c r="R124" s="109"/>
      <c r="S124" s="31">
        <v>1598766.49</v>
      </c>
      <c r="T124" s="127">
        <v>1346827.34</v>
      </c>
      <c r="U124" s="32">
        <f t="shared" si="136"/>
        <v>1598766.49</v>
      </c>
      <c r="V124" s="35">
        <f t="shared" si="137"/>
        <v>346233.51</v>
      </c>
      <c r="W124" s="38">
        <f t="shared" si="120"/>
        <v>82.198791259640103</v>
      </c>
      <c r="Y124" s="57"/>
      <c r="Z124" s="54"/>
      <c r="AA124" s="18"/>
      <c r="AB124" s="2"/>
    </row>
    <row r="125" spans="1:28" s="4" customFormat="1" hidden="1" x14ac:dyDescent="0.25">
      <c r="A125" s="39">
        <v>3</v>
      </c>
      <c r="B125" s="21" t="s">
        <v>233</v>
      </c>
      <c r="C125" s="22">
        <f t="shared" ref="C125:C126" si="138">C126</f>
        <v>0</v>
      </c>
      <c r="D125" s="23">
        <f t="shared" ref="D125:V126" si="139">D126</f>
        <v>0</v>
      </c>
      <c r="E125" s="22">
        <f t="shared" si="139"/>
        <v>0</v>
      </c>
      <c r="F125" s="23">
        <f t="shared" si="139"/>
        <v>0</v>
      </c>
      <c r="G125" s="23">
        <f t="shared" si="139"/>
        <v>0</v>
      </c>
      <c r="H125" s="23">
        <f t="shared" si="139"/>
        <v>0</v>
      </c>
      <c r="I125" s="23">
        <f t="shared" si="139"/>
        <v>0</v>
      </c>
      <c r="J125" s="23">
        <f t="shared" si="139"/>
        <v>0</v>
      </c>
      <c r="K125" s="23">
        <f t="shared" si="139"/>
        <v>0</v>
      </c>
      <c r="L125" s="23">
        <f t="shared" si="139"/>
        <v>0</v>
      </c>
      <c r="M125" s="97">
        <f t="shared" si="139"/>
        <v>0</v>
      </c>
      <c r="N125" s="23">
        <f t="shared" si="139"/>
        <v>0</v>
      </c>
      <c r="O125" s="23">
        <f t="shared" si="139"/>
        <v>0</v>
      </c>
      <c r="P125" s="23">
        <f t="shared" si="139"/>
        <v>0</v>
      </c>
      <c r="Q125" s="25">
        <f t="shared" si="139"/>
        <v>0</v>
      </c>
      <c r="R125" s="108">
        <f t="shared" si="139"/>
        <v>0</v>
      </c>
      <c r="S125" s="23">
        <f t="shared" si="139"/>
        <v>0</v>
      </c>
      <c r="T125" s="126">
        <f t="shared" si="139"/>
        <v>0</v>
      </c>
      <c r="U125" s="24">
        <f t="shared" si="139"/>
        <v>0</v>
      </c>
      <c r="V125" s="26">
        <f t="shared" si="139"/>
        <v>0</v>
      </c>
      <c r="W125" s="41" t="e">
        <f t="shared" si="120"/>
        <v>#DIV/0!</v>
      </c>
      <c r="Y125" s="56"/>
      <c r="Z125" s="93"/>
      <c r="AA125" s="18"/>
      <c r="AB125" s="2"/>
    </row>
    <row r="126" spans="1:28" s="42" customFormat="1" ht="13" hidden="1" x14ac:dyDescent="0.3">
      <c r="A126" s="39">
        <v>3.04</v>
      </c>
      <c r="B126" s="21" t="s">
        <v>234</v>
      </c>
      <c r="C126" s="22">
        <f t="shared" si="138"/>
        <v>0</v>
      </c>
      <c r="D126" s="23">
        <f t="shared" si="139"/>
        <v>0</v>
      </c>
      <c r="E126" s="22">
        <f t="shared" si="139"/>
        <v>0</v>
      </c>
      <c r="F126" s="23">
        <f t="shared" si="139"/>
        <v>0</v>
      </c>
      <c r="G126" s="23">
        <f t="shared" si="139"/>
        <v>0</v>
      </c>
      <c r="H126" s="23">
        <f t="shared" si="139"/>
        <v>0</v>
      </c>
      <c r="I126" s="23">
        <f t="shared" si="139"/>
        <v>0</v>
      </c>
      <c r="J126" s="23">
        <f t="shared" si="139"/>
        <v>0</v>
      </c>
      <c r="K126" s="23">
        <f t="shared" si="139"/>
        <v>0</v>
      </c>
      <c r="L126" s="23">
        <f t="shared" si="139"/>
        <v>0</v>
      </c>
      <c r="M126" s="97">
        <f t="shared" si="139"/>
        <v>0</v>
      </c>
      <c r="N126" s="23">
        <f t="shared" si="139"/>
        <v>0</v>
      </c>
      <c r="O126" s="23">
        <f t="shared" si="139"/>
        <v>0</v>
      </c>
      <c r="P126" s="23">
        <f t="shared" si="139"/>
        <v>0</v>
      </c>
      <c r="Q126" s="25">
        <f t="shared" si="139"/>
        <v>0</v>
      </c>
      <c r="R126" s="108">
        <f t="shared" si="139"/>
        <v>0</v>
      </c>
      <c r="S126" s="23">
        <f t="shared" si="139"/>
        <v>0</v>
      </c>
      <c r="T126" s="126">
        <f t="shared" si="139"/>
        <v>0</v>
      </c>
      <c r="U126" s="24">
        <f t="shared" si="139"/>
        <v>0</v>
      </c>
      <c r="V126" s="26">
        <f t="shared" si="139"/>
        <v>0</v>
      </c>
      <c r="W126" s="41" t="e">
        <f t="shared" si="120"/>
        <v>#DIV/0!</v>
      </c>
      <c r="Y126" s="56"/>
      <c r="Z126" s="93"/>
      <c r="AA126" s="18"/>
      <c r="AB126" s="19"/>
    </row>
    <row r="127" spans="1:28" s="42" customFormat="1" ht="13" hidden="1" x14ac:dyDescent="0.3">
      <c r="A127" s="37" t="s">
        <v>235</v>
      </c>
      <c r="B127" s="29" t="s">
        <v>236</v>
      </c>
      <c r="C127" s="30"/>
      <c r="D127" s="31">
        <f>E127+F127+G127+H127+I127+J127+K127+L127+M127+N127+O127+P127</f>
        <v>0</v>
      </c>
      <c r="E127" s="30"/>
      <c r="F127" s="31"/>
      <c r="G127" s="31"/>
      <c r="H127" s="31"/>
      <c r="I127" s="31"/>
      <c r="J127" s="31"/>
      <c r="K127" s="31"/>
      <c r="L127" s="31"/>
      <c r="M127" s="98"/>
      <c r="N127" s="31"/>
      <c r="O127" s="31"/>
      <c r="P127" s="31"/>
      <c r="Q127" s="34">
        <f>C127+D127</f>
        <v>0</v>
      </c>
      <c r="R127" s="109"/>
      <c r="S127" s="31"/>
      <c r="T127" s="127"/>
      <c r="U127" s="32">
        <f>R127+S127</f>
        <v>0</v>
      </c>
      <c r="V127" s="35">
        <f>Q127-U127</f>
        <v>0</v>
      </c>
      <c r="W127" s="38" t="e">
        <f t="shared" si="120"/>
        <v>#DIV/0!</v>
      </c>
      <c r="Y127" s="57"/>
      <c r="Z127" s="54"/>
      <c r="AA127" s="18"/>
      <c r="AB127" s="19"/>
    </row>
    <row r="128" spans="1:28" s="4" customFormat="1" x14ac:dyDescent="0.25">
      <c r="A128" s="39">
        <v>5</v>
      </c>
      <c r="B128" s="21" t="s">
        <v>237</v>
      </c>
      <c r="C128" s="22">
        <f t="shared" ref="C128" si="140">C129+C138+C143</f>
        <v>0</v>
      </c>
      <c r="D128" s="23">
        <f t="shared" ref="D128:V128" si="141">D129+D138+D143</f>
        <v>18071741</v>
      </c>
      <c r="E128" s="22">
        <f t="shared" si="141"/>
        <v>0</v>
      </c>
      <c r="F128" s="23">
        <f t="shared" si="141"/>
        <v>0</v>
      </c>
      <c r="G128" s="23">
        <f t="shared" si="141"/>
        <v>6993041</v>
      </c>
      <c r="H128" s="23">
        <f t="shared" si="141"/>
        <v>0</v>
      </c>
      <c r="I128" s="23">
        <f t="shared" si="141"/>
        <v>11078700</v>
      </c>
      <c r="J128" s="23">
        <f t="shared" si="141"/>
        <v>0</v>
      </c>
      <c r="K128" s="23">
        <f t="shared" si="141"/>
        <v>0</v>
      </c>
      <c r="L128" s="23">
        <f t="shared" si="141"/>
        <v>0</v>
      </c>
      <c r="M128" s="97">
        <f t="shared" si="141"/>
        <v>0</v>
      </c>
      <c r="N128" s="23">
        <f t="shared" si="141"/>
        <v>0</v>
      </c>
      <c r="O128" s="23">
        <f t="shared" si="141"/>
        <v>0</v>
      </c>
      <c r="P128" s="23">
        <f t="shared" si="141"/>
        <v>0</v>
      </c>
      <c r="Q128" s="25">
        <f t="shared" si="141"/>
        <v>18071741</v>
      </c>
      <c r="R128" s="108">
        <f t="shared" si="141"/>
        <v>0</v>
      </c>
      <c r="S128" s="23">
        <f t="shared" si="141"/>
        <v>0</v>
      </c>
      <c r="T128" s="126">
        <f t="shared" ref="T128" si="142">T129+T138+T143</f>
        <v>0</v>
      </c>
      <c r="U128" s="24">
        <f t="shared" si="141"/>
        <v>0</v>
      </c>
      <c r="V128" s="26">
        <f t="shared" si="141"/>
        <v>18071741</v>
      </c>
      <c r="W128" s="41">
        <f t="shared" si="120"/>
        <v>0</v>
      </c>
      <c r="Y128" s="56"/>
      <c r="Z128" s="93"/>
      <c r="AA128" s="18"/>
      <c r="AB128" s="2"/>
    </row>
    <row r="129" spans="1:28" s="4" customFormat="1" x14ac:dyDescent="0.25">
      <c r="A129" s="39">
        <v>5.01</v>
      </c>
      <c r="B129" s="21" t="s">
        <v>238</v>
      </c>
      <c r="C129" s="22">
        <f t="shared" ref="C129" si="143">C130+C131+C132+C133+C134+C135+C136+C137</f>
        <v>0</v>
      </c>
      <c r="D129" s="23">
        <f t="shared" ref="D129:V129" si="144">D130+D131+D132+D133+D134+D135+D136+D137</f>
        <v>12071741</v>
      </c>
      <c r="E129" s="22">
        <f t="shared" si="144"/>
        <v>0</v>
      </c>
      <c r="F129" s="23">
        <f t="shared" si="144"/>
        <v>0</v>
      </c>
      <c r="G129" s="23">
        <f t="shared" si="144"/>
        <v>6993041</v>
      </c>
      <c r="H129" s="23">
        <f t="shared" si="144"/>
        <v>0</v>
      </c>
      <c r="I129" s="23">
        <f t="shared" si="144"/>
        <v>5078700</v>
      </c>
      <c r="J129" s="23">
        <f t="shared" si="144"/>
        <v>0</v>
      </c>
      <c r="K129" s="23">
        <f t="shared" si="144"/>
        <v>0</v>
      </c>
      <c r="L129" s="23">
        <f t="shared" si="144"/>
        <v>0</v>
      </c>
      <c r="M129" s="97">
        <f t="shared" si="144"/>
        <v>0</v>
      </c>
      <c r="N129" s="23">
        <f t="shared" si="144"/>
        <v>0</v>
      </c>
      <c r="O129" s="23">
        <f t="shared" si="144"/>
        <v>0</v>
      </c>
      <c r="P129" s="23">
        <f t="shared" si="144"/>
        <v>0</v>
      </c>
      <c r="Q129" s="25">
        <f t="shared" si="144"/>
        <v>12071741</v>
      </c>
      <c r="R129" s="108">
        <f t="shared" si="144"/>
        <v>0</v>
      </c>
      <c r="S129" s="23">
        <f t="shared" si="144"/>
        <v>0</v>
      </c>
      <c r="T129" s="126">
        <f t="shared" ref="T129" si="145">T130+T131+T132+T133+T134+T135+T136+T137</f>
        <v>0</v>
      </c>
      <c r="U129" s="24">
        <f t="shared" si="144"/>
        <v>0</v>
      </c>
      <c r="V129" s="26">
        <f t="shared" si="144"/>
        <v>12071741</v>
      </c>
      <c r="W129" s="41">
        <f t="shared" si="120"/>
        <v>0</v>
      </c>
      <c r="Y129" s="56"/>
      <c r="Z129" s="93"/>
      <c r="AA129" s="18"/>
      <c r="AB129" s="2"/>
    </row>
    <row r="130" spans="1:28" s="4" customFormat="1" x14ac:dyDescent="0.25">
      <c r="A130" s="37" t="s">
        <v>239</v>
      </c>
      <c r="B130" s="29" t="s">
        <v>240</v>
      </c>
      <c r="C130" s="30"/>
      <c r="D130" s="31">
        <f t="shared" ref="D130:D137" si="146">E130+F130+G130+H130+I130+J130+K130+L130+M130+N130+O130+P130</f>
        <v>1500000</v>
      </c>
      <c r="E130" s="30"/>
      <c r="F130" s="31"/>
      <c r="G130" s="31"/>
      <c r="H130" s="31"/>
      <c r="I130" s="31">
        <v>1500000</v>
      </c>
      <c r="J130" s="31"/>
      <c r="K130" s="31"/>
      <c r="L130" s="31"/>
      <c r="M130" s="98"/>
      <c r="N130" s="31"/>
      <c r="O130" s="31"/>
      <c r="P130" s="31"/>
      <c r="Q130" s="34">
        <f t="shared" ref="Q130:Q137" si="147">C130+D130</f>
        <v>1500000</v>
      </c>
      <c r="R130" s="109"/>
      <c r="S130" s="31"/>
      <c r="T130" s="127"/>
      <c r="U130" s="32">
        <f t="shared" ref="U130:U137" si="148">R130+S130</f>
        <v>0</v>
      </c>
      <c r="V130" s="35">
        <f t="shared" ref="V130:V137" si="149">Q130-U130</f>
        <v>1500000</v>
      </c>
      <c r="W130" s="38">
        <f t="shared" si="120"/>
        <v>0</v>
      </c>
      <c r="Y130" s="57"/>
      <c r="Z130" s="54"/>
      <c r="AA130" s="18"/>
      <c r="AB130" s="2"/>
    </row>
    <row r="131" spans="1:28" s="4" customFormat="1" hidden="1" x14ac:dyDescent="0.25">
      <c r="A131" s="37" t="s">
        <v>241</v>
      </c>
      <c r="B131" s="29" t="s">
        <v>242</v>
      </c>
      <c r="C131" s="30"/>
      <c r="D131" s="31">
        <f t="shared" si="146"/>
        <v>0</v>
      </c>
      <c r="E131" s="30"/>
      <c r="F131" s="31"/>
      <c r="G131" s="31"/>
      <c r="H131" s="31"/>
      <c r="I131" s="31"/>
      <c r="J131" s="31"/>
      <c r="K131" s="31"/>
      <c r="L131" s="31"/>
      <c r="M131" s="98"/>
      <c r="N131" s="31"/>
      <c r="O131" s="31"/>
      <c r="P131" s="31"/>
      <c r="Q131" s="34">
        <f t="shared" si="147"/>
        <v>0</v>
      </c>
      <c r="R131" s="109"/>
      <c r="S131" s="31"/>
      <c r="T131" s="127"/>
      <c r="U131" s="32">
        <f t="shared" si="148"/>
        <v>0</v>
      </c>
      <c r="V131" s="35">
        <f t="shared" si="149"/>
        <v>0</v>
      </c>
      <c r="W131" s="38" t="e">
        <f t="shared" si="120"/>
        <v>#DIV/0!</v>
      </c>
      <c r="Y131" s="57"/>
      <c r="Z131" s="54"/>
      <c r="AA131" s="18"/>
      <c r="AB131" s="2"/>
    </row>
    <row r="132" spans="1:28" s="4" customFormat="1" hidden="1" x14ac:dyDescent="0.25">
      <c r="A132" s="37" t="s">
        <v>243</v>
      </c>
      <c r="B132" s="29" t="s">
        <v>244</v>
      </c>
      <c r="C132" s="30"/>
      <c r="D132" s="31">
        <f t="shared" si="146"/>
        <v>0</v>
      </c>
      <c r="E132" s="30"/>
      <c r="F132" s="31"/>
      <c r="G132" s="31"/>
      <c r="H132" s="31"/>
      <c r="I132" s="31"/>
      <c r="J132" s="31"/>
      <c r="K132" s="31"/>
      <c r="L132" s="31"/>
      <c r="M132" s="98"/>
      <c r="N132" s="31"/>
      <c r="O132" s="31"/>
      <c r="P132" s="31"/>
      <c r="Q132" s="34">
        <f t="shared" si="147"/>
        <v>0</v>
      </c>
      <c r="R132" s="109"/>
      <c r="S132" s="31"/>
      <c r="T132" s="127"/>
      <c r="U132" s="32">
        <f t="shared" si="148"/>
        <v>0</v>
      </c>
      <c r="V132" s="35">
        <f t="shared" si="149"/>
        <v>0</v>
      </c>
      <c r="W132" s="38" t="e">
        <f t="shared" si="120"/>
        <v>#DIV/0!</v>
      </c>
      <c r="Y132" s="57"/>
      <c r="Z132" s="54"/>
      <c r="AA132" s="18"/>
      <c r="AB132" s="2"/>
    </row>
    <row r="133" spans="1:28" s="4" customFormat="1" x14ac:dyDescent="0.25">
      <c r="A133" s="37" t="s">
        <v>245</v>
      </c>
      <c r="B133" s="29" t="s">
        <v>246</v>
      </c>
      <c r="C133" s="30"/>
      <c r="D133" s="31">
        <f t="shared" si="146"/>
        <v>2264041</v>
      </c>
      <c r="E133" s="30"/>
      <c r="F133" s="31"/>
      <c r="G133" s="31">
        <v>2264041</v>
      </c>
      <c r="H133" s="31"/>
      <c r="I133" s="31"/>
      <c r="J133" s="31"/>
      <c r="K133" s="31"/>
      <c r="L133" s="31"/>
      <c r="M133" s="98"/>
      <c r="N133" s="31"/>
      <c r="O133" s="31"/>
      <c r="P133" s="31"/>
      <c r="Q133" s="34">
        <f t="shared" si="147"/>
        <v>2264041</v>
      </c>
      <c r="R133" s="109"/>
      <c r="S133" s="31"/>
      <c r="T133" s="127"/>
      <c r="U133" s="32">
        <f t="shared" si="148"/>
        <v>0</v>
      </c>
      <c r="V133" s="35">
        <f t="shared" si="149"/>
        <v>2264041</v>
      </c>
      <c r="W133" s="38">
        <f t="shared" si="120"/>
        <v>0</v>
      </c>
      <c r="Y133" s="57"/>
      <c r="Z133" s="54"/>
      <c r="AA133" s="18"/>
      <c r="AB133" s="2"/>
    </row>
    <row r="134" spans="1:28" s="4" customFormat="1" x14ac:dyDescent="0.25">
      <c r="A134" s="37" t="s">
        <v>247</v>
      </c>
      <c r="B134" s="29" t="s">
        <v>248</v>
      </c>
      <c r="C134" s="30"/>
      <c r="D134" s="31">
        <f t="shared" si="146"/>
        <v>4729000</v>
      </c>
      <c r="E134" s="30"/>
      <c r="F134" s="31"/>
      <c r="G134" s="31">
        <v>4729000</v>
      </c>
      <c r="H134" s="31"/>
      <c r="I134" s="31"/>
      <c r="J134" s="31"/>
      <c r="K134" s="31"/>
      <c r="L134" s="31"/>
      <c r="M134" s="98"/>
      <c r="N134" s="31"/>
      <c r="O134" s="31"/>
      <c r="P134" s="31"/>
      <c r="Q134" s="34">
        <f t="shared" si="147"/>
        <v>4729000</v>
      </c>
      <c r="R134" s="109"/>
      <c r="S134" s="31"/>
      <c r="T134" s="127"/>
      <c r="U134" s="32">
        <f t="shared" si="148"/>
        <v>0</v>
      </c>
      <c r="V134" s="35">
        <f t="shared" si="149"/>
        <v>4729000</v>
      </c>
      <c r="W134" s="38">
        <f t="shared" si="120"/>
        <v>0</v>
      </c>
      <c r="Y134" s="57"/>
      <c r="Z134" s="54"/>
      <c r="AA134" s="18"/>
      <c r="AB134" s="2"/>
    </row>
    <row r="135" spans="1:28" s="4" customFormat="1" hidden="1" x14ac:dyDescent="0.25">
      <c r="A135" s="37" t="s">
        <v>249</v>
      </c>
      <c r="B135" s="29" t="s">
        <v>250</v>
      </c>
      <c r="C135" s="30"/>
      <c r="D135" s="31">
        <f t="shared" si="146"/>
        <v>0</v>
      </c>
      <c r="E135" s="30"/>
      <c r="F135" s="31"/>
      <c r="G135" s="31"/>
      <c r="H135" s="31"/>
      <c r="I135" s="31"/>
      <c r="J135" s="31"/>
      <c r="K135" s="31"/>
      <c r="L135" s="31"/>
      <c r="M135" s="98"/>
      <c r="N135" s="31"/>
      <c r="O135" s="31"/>
      <c r="P135" s="31"/>
      <c r="Q135" s="34">
        <f t="shared" si="147"/>
        <v>0</v>
      </c>
      <c r="R135" s="109"/>
      <c r="S135" s="31"/>
      <c r="T135" s="127"/>
      <c r="U135" s="32">
        <f t="shared" si="148"/>
        <v>0</v>
      </c>
      <c r="V135" s="35">
        <f t="shared" si="149"/>
        <v>0</v>
      </c>
      <c r="W135" s="38" t="e">
        <f t="shared" si="120"/>
        <v>#DIV/0!</v>
      </c>
      <c r="Y135" s="57"/>
      <c r="Z135" s="54"/>
      <c r="AA135" s="18"/>
      <c r="AB135" s="2"/>
    </row>
    <row r="136" spans="1:28" s="42" customFormat="1" ht="13" hidden="1" x14ac:dyDescent="0.3">
      <c r="A136" s="37" t="s">
        <v>251</v>
      </c>
      <c r="B136" s="29" t="s">
        <v>252</v>
      </c>
      <c r="C136" s="30"/>
      <c r="D136" s="31">
        <f t="shared" si="146"/>
        <v>0</v>
      </c>
      <c r="E136" s="30"/>
      <c r="F136" s="31"/>
      <c r="G136" s="31"/>
      <c r="H136" s="31"/>
      <c r="I136" s="31"/>
      <c r="J136" s="31"/>
      <c r="K136" s="31"/>
      <c r="L136" s="31"/>
      <c r="M136" s="98"/>
      <c r="N136" s="31"/>
      <c r="O136" s="31"/>
      <c r="P136" s="31"/>
      <c r="Q136" s="34">
        <f t="shared" si="147"/>
        <v>0</v>
      </c>
      <c r="R136" s="109"/>
      <c r="S136" s="31"/>
      <c r="T136" s="127"/>
      <c r="U136" s="32">
        <f t="shared" si="148"/>
        <v>0</v>
      </c>
      <c r="V136" s="35">
        <f t="shared" si="149"/>
        <v>0</v>
      </c>
      <c r="W136" s="38" t="e">
        <f t="shared" si="120"/>
        <v>#DIV/0!</v>
      </c>
      <c r="Y136" s="57"/>
      <c r="Z136" s="54"/>
      <c r="AA136" s="18"/>
      <c r="AB136" s="19"/>
    </row>
    <row r="137" spans="1:28" s="4" customFormat="1" x14ac:dyDescent="0.25">
      <c r="A137" s="37" t="s">
        <v>253</v>
      </c>
      <c r="B137" s="29" t="s">
        <v>254</v>
      </c>
      <c r="C137" s="30"/>
      <c r="D137" s="31">
        <f t="shared" si="146"/>
        <v>3578700</v>
      </c>
      <c r="E137" s="30"/>
      <c r="F137" s="31"/>
      <c r="G137" s="31"/>
      <c r="H137" s="31"/>
      <c r="I137" s="31">
        <v>3578700</v>
      </c>
      <c r="J137" s="31"/>
      <c r="K137" s="31"/>
      <c r="L137" s="31"/>
      <c r="M137" s="98"/>
      <c r="N137" s="31"/>
      <c r="O137" s="31"/>
      <c r="P137" s="31"/>
      <c r="Q137" s="34">
        <f t="shared" si="147"/>
        <v>3578700</v>
      </c>
      <c r="R137" s="109"/>
      <c r="S137" s="31"/>
      <c r="T137" s="127"/>
      <c r="U137" s="32">
        <f t="shared" si="148"/>
        <v>0</v>
      </c>
      <c r="V137" s="35">
        <f t="shared" si="149"/>
        <v>3578700</v>
      </c>
      <c r="W137" s="38">
        <f t="shared" ref="W137:W166" si="150">U137*100/Q137</f>
        <v>0</v>
      </c>
      <c r="Y137" s="57"/>
      <c r="Z137" s="54"/>
      <c r="AA137" s="18"/>
      <c r="AB137" s="2"/>
    </row>
    <row r="138" spans="1:28" s="4" customFormat="1" hidden="1" x14ac:dyDescent="0.25">
      <c r="A138" s="39">
        <v>5.0199999999999996</v>
      </c>
      <c r="B138" s="21" t="s">
        <v>255</v>
      </c>
      <c r="C138" s="22">
        <f t="shared" ref="C138" si="151">C139+C140+C141+C142</f>
        <v>0</v>
      </c>
      <c r="D138" s="23">
        <f t="shared" ref="D138:R138" si="152">D139+D140+D141+D142</f>
        <v>0</v>
      </c>
      <c r="E138" s="22">
        <f t="shared" si="152"/>
        <v>0</v>
      </c>
      <c r="F138" s="23">
        <f t="shared" si="152"/>
        <v>0</v>
      </c>
      <c r="G138" s="23">
        <f t="shared" si="152"/>
        <v>0</v>
      </c>
      <c r="H138" s="23">
        <f t="shared" si="152"/>
        <v>0</v>
      </c>
      <c r="I138" s="23">
        <f t="shared" si="152"/>
        <v>0</v>
      </c>
      <c r="J138" s="23">
        <f t="shared" si="152"/>
        <v>0</v>
      </c>
      <c r="K138" s="23">
        <f t="shared" si="152"/>
        <v>0</v>
      </c>
      <c r="L138" s="23">
        <f t="shared" si="152"/>
        <v>0</v>
      </c>
      <c r="M138" s="97">
        <f t="shared" si="152"/>
        <v>0</v>
      </c>
      <c r="N138" s="23">
        <f t="shared" si="152"/>
        <v>0</v>
      </c>
      <c r="O138" s="23">
        <f t="shared" si="152"/>
        <v>0</v>
      </c>
      <c r="P138" s="23">
        <f t="shared" si="152"/>
        <v>0</v>
      </c>
      <c r="Q138" s="25">
        <f t="shared" si="152"/>
        <v>0</v>
      </c>
      <c r="R138" s="108">
        <f t="shared" si="152"/>
        <v>0</v>
      </c>
      <c r="S138" s="23">
        <f>S139+S140+S141+S142</f>
        <v>0</v>
      </c>
      <c r="T138" s="126">
        <f>T139+T140+T141+T142</f>
        <v>0</v>
      </c>
      <c r="U138" s="24">
        <f>U139+U140+U141+U142</f>
        <v>0</v>
      </c>
      <c r="V138" s="26">
        <f>V139+V140+V141+V142</f>
        <v>0</v>
      </c>
      <c r="W138" s="41" t="e">
        <f t="shared" si="150"/>
        <v>#DIV/0!</v>
      </c>
      <c r="Y138" s="56"/>
      <c r="Z138" s="93"/>
      <c r="AA138" s="18"/>
      <c r="AB138" s="2"/>
    </row>
    <row r="139" spans="1:28" s="4" customFormat="1" hidden="1" x14ac:dyDescent="0.25">
      <c r="A139" s="37" t="s">
        <v>256</v>
      </c>
      <c r="B139" s="29" t="s">
        <v>257</v>
      </c>
      <c r="C139" s="30"/>
      <c r="D139" s="31">
        <f t="shared" ref="D139:D142" si="153">E139+F139+G139+H139+I139+J139+K139+L139+M139+N139+O139+P139</f>
        <v>0</v>
      </c>
      <c r="E139" s="30"/>
      <c r="F139" s="31"/>
      <c r="G139" s="31"/>
      <c r="H139" s="31"/>
      <c r="I139" s="31"/>
      <c r="J139" s="31"/>
      <c r="K139" s="31"/>
      <c r="L139" s="31"/>
      <c r="M139" s="98"/>
      <c r="N139" s="31"/>
      <c r="O139" s="31"/>
      <c r="P139" s="31"/>
      <c r="Q139" s="34">
        <f>C139+D139</f>
        <v>0</v>
      </c>
      <c r="R139" s="109"/>
      <c r="S139" s="31"/>
      <c r="T139" s="127"/>
      <c r="U139" s="32">
        <f t="shared" ref="U139:U142" si="154">R139+S139</f>
        <v>0</v>
      </c>
      <c r="V139" s="35">
        <f>Q139-U139</f>
        <v>0</v>
      </c>
      <c r="W139" s="38" t="e">
        <f t="shared" si="150"/>
        <v>#DIV/0!</v>
      </c>
      <c r="Y139" s="57"/>
      <c r="Z139" s="54"/>
      <c r="AA139" s="18"/>
      <c r="AB139" s="2"/>
    </row>
    <row r="140" spans="1:28" s="4" customFormat="1" hidden="1" x14ac:dyDescent="0.25">
      <c r="A140" s="37" t="s">
        <v>258</v>
      </c>
      <c r="B140" s="29" t="s">
        <v>259</v>
      </c>
      <c r="C140" s="30"/>
      <c r="D140" s="31">
        <f t="shared" si="153"/>
        <v>0</v>
      </c>
      <c r="E140" s="30"/>
      <c r="F140" s="31"/>
      <c r="G140" s="31"/>
      <c r="H140" s="31"/>
      <c r="I140" s="31"/>
      <c r="J140" s="31"/>
      <c r="K140" s="31"/>
      <c r="L140" s="31"/>
      <c r="M140" s="98"/>
      <c r="N140" s="31"/>
      <c r="O140" s="31"/>
      <c r="P140" s="31"/>
      <c r="Q140" s="34">
        <f>C140+D140</f>
        <v>0</v>
      </c>
      <c r="R140" s="109"/>
      <c r="S140" s="31"/>
      <c r="T140" s="127"/>
      <c r="U140" s="32">
        <f t="shared" si="154"/>
        <v>0</v>
      </c>
      <c r="V140" s="35">
        <f>Q140-U140</f>
        <v>0</v>
      </c>
      <c r="W140" s="38" t="e">
        <f t="shared" si="150"/>
        <v>#DIV/0!</v>
      </c>
      <c r="Y140" s="57"/>
      <c r="Z140" s="54"/>
      <c r="AA140" s="18"/>
      <c r="AB140" s="2"/>
    </row>
    <row r="141" spans="1:28" s="42" customFormat="1" ht="13" hidden="1" x14ac:dyDescent="0.3">
      <c r="A141" s="37" t="s">
        <v>260</v>
      </c>
      <c r="B141" s="29" t="s">
        <v>261</v>
      </c>
      <c r="C141" s="30"/>
      <c r="D141" s="31">
        <f t="shared" si="153"/>
        <v>0</v>
      </c>
      <c r="E141" s="30"/>
      <c r="F141" s="31"/>
      <c r="G141" s="31"/>
      <c r="H141" s="31"/>
      <c r="I141" s="31"/>
      <c r="J141" s="31"/>
      <c r="K141" s="31"/>
      <c r="L141" s="31"/>
      <c r="M141" s="98"/>
      <c r="N141" s="31"/>
      <c r="O141" s="31"/>
      <c r="P141" s="31"/>
      <c r="Q141" s="34">
        <f>C141+D141</f>
        <v>0</v>
      </c>
      <c r="R141" s="109"/>
      <c r="S141" s="31"/>
      <c r="T141" s="127"/>
      <c r="U141" s="32">
        <f t="shared" si="154"/>
        <v>0</v>
      </c>
      <c r="V141" s="35">
        <f>Q141-U141</f>
        <v>0</v>
      </c>
      <c r="W141" s="38" t="e">
        <f t="shared" si="150"/>
        <v>#DIV/0!</v>
      </c>
      <c r="Y141" s="57"/>
      <c r="Z141" s="54"/>
      <c r="AA141" s="18"/>
      <c r="AB141" s="19"/>
    </row>
    <row r="142" spans="1:28" s="4" customFormat="1" hidden="1" x14ac:dyDescent="0.25">
      <c r="A142" s="37" t="s">
        <v>262</v>
      </c>
      <c r="B142" s="29" t="s">
        <v>263</v>
      </c>
      <c r="C142" s="30"/>
      <c r="D142" s="31">
        <f t="shared" si="153"/>
        <v>0</v>
      </c>
      <c r="E142" s="30"/>
      <c r="F142" s="31"/>
      <c r="G142" s="31"/>
      <c r="H142" s="31"/>
      <c r="I142" s="31"/>
      <c r="J142" s="31"/>
      <c r="K142" s="31"/>
      <c r="L142" s="31"/>
      <c r="M142" s="98"/>
      <c r="N142" s="31"/>
      <c r="O142" s="31"/>
      <c r="P142" s="31"/>
      <c r="Q142" s="34">
        <f>C142+D142</f>
        <v>0</v>
      </c>
      <c r="R142" s="109"/>
      <c r="S142" s="31"/>
      <c r="T142" s="127"/>
      <c r="U142" s="32">
        <f t="shared" si="154"/>
        <v>0</v>
      </c>
      <c r="V142" s="35">
        <f>Q142-U142</f>
        <v>0</v>
      </c>
      <c r="W142" s="38" t="e">
        <f t="shared" si="150"/>
        <v>#DIV/0!</v>
      </c>
      <c r="Y142" s="57"/>
      <c r="Z142" s="54"/>
      <c r="AA142" s="18"/>
      <c r="AB142" s="2"/>
    </row>
    <row r="143" spans="1:28" s="42" customFormat="1" ht="13" x14ac:dyDescent="0.3">
      <c r="A143" s="39">
        <v>5.99</v>
      </c>
      <c r="B143" s="21" t="s">
        <v>264</v>
      </c>
      <c r="C143" s="22">
        <f t="shared" ref="C143" si="155">C144+C145</f>
        <v>0</v>
      </c>
      <c r="D143" s="23">
        <f t="shared" ref="D143:V143" si="156">D144+D145</f>
        <v>6000000</v>
      </c>
      <c r="E143" s="22">
        <f t="shared" si="156"/>
        <v>0</v>
      </c>
      <c r="F143" s="23">
        <f t="shared" si="156"/>
        <v>0</v>
      </c>
      <c r="G143" s="23">
        <f t="shared" si="156"/>
        <v>0</v>
      </c>
      <c r="H143" s="23">
        <f t="shared" si="156"/>
        <v>0</v>
      </c>
      <c r="I143" s="23">
        <f t="shared" si="156"/>
        <v>6000000</v>
      </c>
      <c r="J143" s="23">
        <f t="shared" si="156"/>
        <v>0</v>
      </c>
      <c r="K143" s="23">
        <f t="shared" si="156"/>
        <v>0</v>
      </c>
      <c r="L143" s="23">
        <f t="shared" si="156"/>
        <v>0</v>
      </c>
      <c r="M143" s="100">
        <f t="shared" si="156"/>
        <v>0</v>
      </c>
      <c r="N143" s="23">
        <f t="shared" si="156"/>
        <v>0</v>
      </c>
      <c r="O143" s="23">
        <f t="shared" si="156"/>
        <v>0</v>
      </c>
      <c r="P143" s="23">
        <f t="shared" si="156"/>
        <v>0</v>
      </c>
      <c r="Q143" s="25">
        <f t="shared" si="156"/>
        <v>6000000</v>
      </c>
      <c r="R143" s="108">
        <f t="shared" si="156"/>
        <v>0</v>
      </c>
      <c r="S143" s="23">
        <f t="shared" si="156"/>
        <v>0</v>
      </c>
      <c r="T143" s="126">
        <f t="shared" ref="T143" si="157">T144+T145</f>
        <v>0</v>
      </c>
      <c r="U143" s="24">
        <f t="shared" si="156"/>
        <v>0</v>
      </c>
      <c r="V143" s="26">
        <f t="shared" si="156"/>
        <v>6000000</v>
      </c>
      <c r="W143" s="41">
        <f t="shared" si="150"/>
        <v>0</v>
      </c>
      <c r="Y143" s="43"/>
      <c r="Z143" s="93"/>
      <c r="AA143" s="18"/>
      <c r="AB143" s="19"/>
    </row>
    <row r="144" spans="1:28" s="42" customFormat="1" ht="13" hidden="1" x14ac:dyDescent="0.3">
      <c r="A144" s="37" t="s">
        <v>265</v>
      </c>
      <c r="B144" s="29" t="s">
        <v>266</v>
      </c>
      <c r="C144" s="30"/>
      <c r="D144" s="31">
        <f t="shared" ref="D144:D145" si="158">E144+F144+G144+H144+I144+J144+K144+L144+M144+N144+O144+P144</f>
        <v>0</v>
      </c>
      <c r="E144" s="30"/>
      <c r="F144" s="31"/>
      <c r="G144" s="31"/>
      <c r="H144" s="31"/>
      <c r="I144" s="31"/>
      <c r="J144" s="31"/>
      <c r="K144" s="31"/>
      <c r="L144" s="31"/>
      <c r="M144" s="98"/>
      <c r="N144" s="31"/>
      <c r="O144" s="31"/>
      <c r="P144" s="31"/>
      <c r="Q144" s="34">
        <f>C144+D144</f>
        <v>0</v>
      </c>
      <c r="R144" s="109"/>
      <c r="S144" s="31"/>
      <c r="T144" s="127"/>
      <c r="U144" s="32">
        <f t="shared" ref="U144:U145" si="159">R144+S144</f>
        <v>0</v>
      </c>
      <c r="V144" s="35">
        <f>Q144-U144</f>
        <v>0</v>
      </c>
      <c r="W144" s="38" t="e">
        <f t="shared" si="150"/>
        <v>#DIV/0!</v>
      </c>
      <c r="Y144" s="18"/>
      <c r="Z144" s="54"/>
      <c r="AA144" s="18"/>
      <c r="AB144" s="19"/>
    </row>
    <row r="145" spans="1:28" s="42" customFormat="1" ht="13" x14ac:dyDescent="0.3">
      <c r="A145" s="37" t="s">
        <v>267</v>
      </c>
      <c r="B145" s="29" t="s">
        <v>268</v>
      </c>
      <c r="C145" s="30"/>
      <c r="D145" s="31">
        <f t="shared" si="158"/>
        <v>6000000</v>
      </c>
      <c r="E145" s="30"/>
      <c r="F145" s="31"/>
      <c r="G145" s="31"/>
      <c r="H145" s="31"/>
      <c r="I145" s="31">
        <v>6000000</v>
      </c>
      <c r="J145" s="31"/>
      <c r="K145" s="31"/>
      <c r="L145" s="31"/>
      <c r="M145" s="98"/>
      <c r="N145" s="31"/>
      <c r="O145" s="31"/>
      <c r="P145" s="31"/>
      <c r="Q145" s="34">
        <f>C145+D145</f>
        <v>6000000</v>
      </c>
      <c r="R145" s="109"/>
      <c r="S145" s="31"/>
      <c r="T145" s="127"/>
      <c r="U145" s="32">
        <f t="shared" si="159"/>
        <v>0</v>
      </c>
      <c r="V145" s="35">
        <f>Q145-U145</f>
        <v>6000000</v>
      </c>
      <c r="W145" s="38">
        <f t="shared" si="150"/>
        <v>0</v>
      </c>
      <c r="Y145" s="18"/>
      <c r="Z145" s="54"/>
      <c r="AA145" s="18"/>
      <c r="AB145" s="2"/>
    </row>
    <row r="146" spans="1:28" s="4" customFormat="1" x14ac:dyDescent="0.25">
      <c r="A146" s="39">
        <v>6</v>
      </c>
      <c r="B146" s="21" t="s">
        <v>269</v>
      </c>
      <c r="C146" s="22">
        <f t="shared" ref="C146" si="160">C147+C151+C153+C156+C159+C162</f>
        <v>56798208</v>
      </c>
      <c r="D146" s="23">
        <f t="shared" ref="D146:V146" si="161">D147+D151+D153+D156+D159+D162</f>
        <v>0</v>
      </c>
      <c r="E146" s="22">
        <f t="shared" si="161"/>
        <v>0</v>
      </c>
      <c r="F146" s="23">
        <f t="shared" si="161"/>
        <v>0</v>
      </c>
      <c r="G146" s="23">
        <f t="shared" si="161"/>
        <v>0</v>
      </c>
      <c r="H146" s="23">
        <f t="shared" si="161"/>
        <v>0</v>
      </c>
      <c r="I146" s="23">
        <f t="shared" si="161"/>
        <v>0</v>
      </c>
      <c r="J146" s="23">
        <f t="shared" si="161"/>
        <v>0</v>
      </c>
      <c r="K146" s="23">
        <f t="shared" si="161"/>
        <v>0</v>
      </c>
      <c r="L146" s="23">
        <f t="shared" si="161"/>
        <v>0</v>
      </c>
      <c r="M146" s="97">
        <f t="shared" si="161"/>
        <v>0</v>
      </c>
      <c r="N146" s="23">
        <f t="shared" si="161"/>
        <v>0</v>
      </c>
      <c r="O146" s="23">
        <f t="shared" si="161"/>
        <v>0</v>
      </c>
      <c r="P146" s="23">
        <f t="shared" si="161"/>
        <v>0</v>
      </c>
      <c r="Q146" s="25">
        <f t="shared" si="161"/>
        <v>56798208</v>
      </c>
      <c r="R146" s="108">
        <f t="shared" si="161"/>
        <v>20394904.600000001</v>
      </c>
      <c r="S146" s="23">
        <f t="shared" si="161"/>
        <v>844372.08000000007</v>
      </c>
      <c r="T146" s="126">
        <f t="shared" ref="T146" si="162">T147+T151+T153+T156+T159+T162</f>
        <v>844372.08000000007</v>
      </c>
      <c r="U146" s="24">
        <f t="shared" si="161"/>
        <v>21239276.68</v>
      </c>
      <c r="V146" s="26">
        <f t="shared" si="161"/>
        <v>35558931.32</v>
      </c>
      <c r="W146" s="41">
        <f t="shared" si="150"/>
        <v>37.394272509442551</v>
      </c>
      <c r="Y146" s="43"/>
      <c r="Z146" s="93"/>
      <c r="AA146" s="18"/>
      <c r="AB146" s="2"/>
    </row>
    <row r="147" spans="1:28" s="42" customFormat="1" ht="13" x14ac:dyDescent="0.3">
      <c r="A147" s="39" t="s">
        <v>270</v>
      </c>
      <c r="B147" s="21" t="s">
        <v>271</v>
      </c>
      <c r="C147" s="22">
        <f>C148+C149+C150</f>
        <v>46798208</v>
      </c>
      <c r="D147" s="22">
        <f t="shared" ref="D147:P147" si="163">D148+D149+D150</f>
        <v>0</v>
      </c>
      <c r="E147" s="22">
        <f t="shared" si="163"/>
        <v>0</v>
      </c>
      <c r="F147" s="22">
        <f t="shared" si="163"/>
        <v>0</v>
      </c>
      <c r="G147" s="23">
        <f t="shared" si="163"/>
        <v>0</v>
      </c>
      <c r="H147" s="23">
        <f t="shared" si="163"/>
        <v>0</v>
      </c>
      <c r="I147" s="23">
        <f t="shared" si="163"/>
        <v>0</v>
      </c>
      <c r="J147" s="22">
        <f t="shared" si="163"/>
        <v>0</v>
      </c>
      <c r="K147" s="22">
        <f t="shared" si="163"/>
        <v>0</v>
      </c>
      <c r="L147" s="22">
        <f t="shared" si="163"/>
        <v>0</v>
      </c>
      <c r="M147" s="97">
        <f t="shared" si="163"/>
        <v>0</v>
      </c>
      <c r="N147" s="22">
        <f t="shared" si="163"/>
        <v>0</v>
      </c>
      <c r="O147" s="22">
        <f t="shared" si="163"/>
        <v>0</v>
      </c>
      <c r="P147" s="22">
        <f t="shared" si="163"/>
        <v>0</v>
      </c>
      <c r="Q147" s="25">
        <f>Q148+Q149+Q150</f>
        <v>46798208</v>
      </c>
      <c r="R147" s="108">
        <f t="shared" ref="R147" si="164">R148+R149+R150</f>
        <v>15850549.1</v>
      </c>
      <c r="S147" s="23">
        <f>S148+S149+S150</f>
        <v>0</v>
      </c>
      <c r="T147" s="126">
        <f>T148+T149+T150</f>
        <v>0</v>
      </c>
      <c r="U147" s="24">
        <f>U148+U149+U150</f>
        <v>15850549.1</v>
      </c>
      <c r="V147" s="26">
        <f>V148+V149+V150</f>
        <v>30947658.899999999</v>
      </c>
      <c r="W147" s="41">
        <f t="shared" si="150"/>
        <v>33.869991560360603</v>
      </c>
      <c r="Y147" s="43"/>
      <c r="Z147" s="93"/>
      <c r="AA147" s="18"/>
      <c r="AB147" s="19"/>
    </row>
    <row r="148" spans="1:28" s="63" customFormat="1" hidden="1" x14ac:dyDescent="0.2">
      <c r="A148" s="52" t="s">
        <v>272</v>
      </c>
      <c r="B148" s="53" t="s">
        <v>273</v>
      </c>
      <c r="C148" s="58"/>
      <c r="D148" s="31">
        <f t="shared" ref="D148:D150" si="165">E148+F148+G148+H148+I148+J148+K148+L148+M148+N148+O148+P148</f>
        <v>0</v>
      </c>
      <c r="E148" s="30"/>
      <c r="F148" s="59"/>
      <c r="G148" s="31"/>
      <c r="H148" s="31"/>
      <c r="I148" s="31"/>
      <c r="J148" s="59"/>
      <c r="K148" s="59"/>
      <c r="L148" s="59"/>
      <c r="M148" s="98"/>
      <c r="N148" s="59"/>
      <c r="O148" s="59"/>
      <c r="P148" s="59"/>
      <c r="Q148" s="104">
        <f>C148+D148</f>
        <v>0</v>
      </c>
      <c r="R148" s="115"/>
      <c r="S148" s="31"/>
      <c r="T148" s="127"/>
      <c r="U148" s="32">
        <f t="shared" ref="U148:U150" si="166">R148+S148</f>
        <v>0</v>
      </c>
      <c r="V148" s="61">
        <f>Q148-U148</f>
        <v>0</v>
      </c>
      <c r="W148" s="62" t="e">
        <f t="shared" si="150"/>
        <v>#DIV/0!</v>
      </c>
      <c r="Y148" s="18"/>
      <c r="Z148" s="54"/>
      <c r="AA148" s="18"/>
      <c r="AB148" s="64"/>
    </row>
    <row r="149" spans="1:28" s="63" customFormat="1" ht="40" x14ac:dyDescent="0.2">
      <c r="A149" s="52" t="s">
        <v>274</v>
      </c>
      <c r="B149" s="65" t="s">
        <v>275</v>
      </c>
      <c r="C149" s="59">
        <v>46798208</v>
      </c>
      <c r="D149" s="31">
        <f t="shared" si="165"/>
        <v>0</v>
      </c>
      <c r="E149" s="30"/>
      <c r="F149" s="59"/>
      <c r="G149" s="31"/>
      <c r="H149" s="31"/>
      <c r="I149" s="31"/>
      <c r="J149" s="59"/>
      <c r="K149" s="59"/>
      <c r="L149" s="59"/>
      <c r="M149" s="98"/>
      <c r="N149" s="59"/>
      <c r="O149" s="59"/>
      <c r="P149" s="59"/>
      <c r="Q149" s="104">
        <f>C149+D149</f>
        <v>46798208</v>
      </c>
      <c r="R149" s="115">
        <v>15850549.1</v>
      </c>
      <c r="S149" s="31"/>
      <c r="T149" s="127"/>
      <c r="U149" s="60">
        <f t="shared" si="166"/>
        <v>15850549.1</v>
      </c>
      <c r="V149" s="61">
        <f>Q149-U149</f>
        <v>30947658.899999999</v>
      </c>
      <c r="W149" s="62">
        <f t="shared" si="150"/>
        <v>33.869991560360603</v>
      </c>
      <c r="Y149" s="18"/>
      <c r="Z149" s="54"/>
      <c r="AA149" s="18"/>
      <c r="AB149" s="64"/>
    </row>
    <row r="150" spans="1:28" s="4" customFormat="1" hidden="1" x14ac:dyDescent="0.25">
      <c r="A150" s="37" t="s">
        <v>276</v>
      </c>
      <c r="B150" s="29" t="s">
        <v>277</v>
      </c>
      <c r="C150" s="30"/>
      <c r="D150" s="31">
        <f t="shared" si="165"/>
        <v>0</v>
      </c>
      <c r="E150" s="30"/>
      <c r="F150" s="31"/>
      <c r="G150" s="31"/>
      <c r="H150" s="31"/>
      <c r="I150" s="31"/>
      <c r="J150" s="31"/>
      <c r="K150" s="31"/>
      <c r="L150" s="31"/>
      <c r="M150" s="98"/>
      <c r="N150" s="31"/>
      <c r="O150" s="31"/>
      <c r="P150" s="31"/>
      <c r="Q150" s="34">
        <f>C150+D150</f>
        <v>0</v>
      </c>
      <c r="R150" s="109"/>
      <c r="S150" s="31"/>
      <c r="T150" s="127"/>
      <c r="U150" s="32">
        <f t="shared" si="166"/>
        <v>0</v>
      </c>
      <c r="V150" s="35">
        <f>Q150-U150</f>
        <v>0</v>
      </c>
      <c r="W150" s="38" t="e">
        <f t="shared" si="150"/>
        <v>#DIV/0!</v>
      </c>
      <c r="Y150" s="2"/>
      <c r="Z150" s="54"/>
      <c r="AA150" s="18"/>
      <c r="AB150" s="2"/>
    </row>
    <row r="151" spans="1:28" s="42" customFormat="1" ht="13" hidden="1" x14ac:dyDescent="0.3">
      <c r="A151" s="39">
        <v>6.02</v>
      </c>
      <c r="B151" s="21" t="s">
        <v>278</v>
      </c>
      <c r="C151" s="22">
        <f t="shared" ref="C151" si="167">C152</f>
        <v>0</v>
      </c>
      <c r="D151" s="23">
        <f t="shared" ref="D151:V151" si="168">D152</f>
        <v>0</v>
      </c>
      <c r="E151" s="22">
        <f t="shared" si="168"/>
        <v>0</v>
      </c>
      <c r="F151" s="23">
        <f t="shared" si="168"/>
        <v>0</v>
      </c>
      <c r="G151" s="23">
        <f t="shared" si="168"/>
        <v>0</v>
      </c>
      <c r="H151" s="23">
        <f t="shared" si="168"/>
        <v>0</v>
      </c>
      <c r="I151" s="23">
        <f t="shared" si="168"/>
        <v>0</v>
      </c>
      <c r="J151" s="23">
        <f t="shared" si="168"/>
        <v>0</v>
      </c>
      <c r="K151" s="23">
        <f t="shared" si="168"/>
        <v>0</v>
      </c>
      <c r="L151" s="23">
        <f t="shared" si="168"/>
        <v>0</v>
      </c>
      <c r="M151" s="97">
        <f t="shared" si="168"/>
        <v>0</v>
      </c>
      <c r="N151" s="23">
        <f t="shared" si="168"/>
        <v>0</v>
      </c>
      <c r="O151" s="23">
        <f t="shared" si="168"/>
        <v>0</v>
      </c>
      <c r="P151" s="23">
        <f t="shared" si="168"/>
        <v>0</v>
      </c>
      <c r="Q151" s="25">
        <f t="shared" si="168"/>
        <v>0</v>
      </c>
      <c r="R151" s="108">
        <f t="shared" si="168"/>
        <v>0</v>
      </c>
      <c r="S151" s="23">
        <f t="shared" si="168"/>
        <v>0</v>
      </c>
      <c r="T151" s="126">
        <f t="shared" si="168"/>
        <v>0</v>
      </c>
      <c r="U151" s="24">
        <f t="shared" si="168"/>
        <v>0</v>
      </c>
      <c r="V151" s="26">
        <f t="shared" si="168"/>
        <v>0</v>
      </c>
      <c r="W151" s="41" t="e">
        <f t="shared" si="150"/>
        <v>#DIV/0!</v>
      </c>
      <c r="Y151" s="19"/>
      <c r="Z151" s="93"/>
      <c r="AA151" s="18"/>
      <c r="AB151" s="19"/>
    </row>
    <row r="152" spans="1:28" s="4" customFormat="1" hidden="1" x14ac:dyDescent="0.25">
      <c r="A152" s="37" t="s">
        <v>279</v>
      </c>
      <c r="B152" s="29" t="s">
        <v>280</v>
      </c>
      <c r="C152" s="30"/>
      <c r="D152" s="31">
        <f>E152+F152+G152+H152+I152+J152+K152+L152+M152+N152+O152+P152</f>
        <v>0</v>
      </c>
      <c r="E152" s="30"/>
      <c r="F152" s="31"/>
      <c r="G152" s="31"/>
      <c r="H152" s="31"/>
      <c r="I152" s="31"/>
      <c r="J152" s="31"/>
      <c r="K152" s="31"/>
      <c r="L152" s="31"/>
      <c r="M152" s="98"/>
      <c r="N152" s="31"/>
      <c r="O152" s="31"/>
      <c r="P152" s="31"/>
      <c r="Q152" s="34">
        <f>C152+D152</f>
        <v>0</v>
      </c>
      <c r="R152" s="109"/>
      <c r="S152" s="31"/>
      <c r="T152" s="127"/>
      <c r="U152" s="32">
        <f>R152+S152</f>
        <v>0</v>
      </c>
      <c r="V152" s="35">
        <f>Q152-U152</f>
        <v>0</v>
      </c>
      <c r="W152" s="38" t="e">
        <f t="shared" si="150"/>
        <v>#DIV/0!</v>
      </c>
      <c r="Y152" s="2"/>
      <c r="Z152" s="54"/>
      <c r="AA152" s="18"/>
      <c r="AB152" s="2"/>
    </row>
    <row r="153" spans="1:28" s="42" customFormat="1" ht="12.75" customHeight="1" x14ac:dyDescent="0.3">
      <c r="A153" s="39" t="s">
        <v>281</v>
      </c>
      <c r="B153" s="21" t="s">
        <v>282</v>
      </c>
      <c r="C153" s="22">
        <f t="shared" ref="C153" si="169">C154+C155</f>
        <v>10000000</v>
      </c>
      <c r="D153" s="23">
        <f t="shared" ref="D153:V153" si="170">D154+D155</f>
        <v>0</v>
      </c>
      <c r="E153" s="22">
        <f t="shared" si="170"/>
        <v>0</v>
      </c>
      <c r="F153" s="23">
        <f t="shared" si="170"/>
        <v>0</v>
      </c>
      <c r="G153" s="23">
        <f t="shared" si="170"/>
        <v>0</v>
      </c>
      <c r="H153" s="23">
        <f t="shared" si="170"/>
        <v>0</v>
      </c>
      <c r="I153" s="23">
        <f t="shared" si="170"/>
        <v>0</v>
      </c>
      <c r="J153" s="23">
        <f t="shared" si="170"/>
        <v>0</v>
      </c>
      <c r="K153" s="23">
        <f t="shared" si="170"/>
        <v>0</v>
      </c>
      <c r="L153" s="23">
        <f t="shared" si="170"/>
        <v>0</v>
      </c>
      <c r="M153" s="97">
        <f t="shared" si="170"/>
        <v>0</v>
      </c>
      <c r="N153" s="23">
        <f t="shared" si="170"/>
        <v>0</v>
      </c>
      <c r="O153" s="23">
        <f t="shared" si="170"/>
        <v>0</v>
      </c>
      <c r="P153" s="23">
        <f t="shared" si="170"/>
        <v>0</v>
      </c>
      <c r="Q153" s="25">
        <f t="shared" si="170"/>
        <v>10000000</v>
      </c>
      <c r="R153" s="108">
        <f t="shared" si="170"/>
        <v>4544355.5</v>
      </c>
      <c r="S153" s="23">
        <f t="shared" si="170"/>
        <v>844372.08000000007</v>
      </c>
      <c r="T153" s="126">
        <f t="shared" ref="T153" si="171">T154+T155</f>
        <v>844372.08000000007</v>
      </c>
      <c r="U153" s="24">
        <f t="shared" si="170"/>
        <v>5388727.5800000001</v>
      </c>
      <c r="V153" s="26">
        <f t="shared" si="170"/>
        <v>4611272.42</v>
      </c>
      <c r="W153" s="41">
        <f t="shared" si="150"/>
        <v>53.887275799999998</v>
      </c>
      <c r="Y153" s="43"/>
      <c r="Z153" s="93"/>
      <c r="AA153" s="18"/>
      <c r="AB153" s="19"/>
    </row>
    <row r="154" spans="1:28" s="4" customFormat="1" ht="12.75" hidden="1" customHeight="1" x14ac:dyDescent="0.25">
      <c r="A154" s="37" t="s">
        <v>283</v>
      </c>
      <c r="B154" s="29" t="s">
        <v>284</v>
      </c>
      <c r="C154" s="30"/>
      <c r="D154" s="31">
        <f t="shared" ref="D154:D155" si="172">E154+F154+G154+H154+I154+J154+K154+L154+M154+N154+O154+P154</f>
        <v>0</v>
      </c>
      <c r="E154" s="30"/>
      <c r="F154" s="31"/>
      <c r="G154" s="31"/>
      <c r="H154" s="31"/>
      <c r="I154" s="31"/>
      <c r="J154" s="31"/>
      <c r="K154" s="31"/>
      <c r="L154" s="31"/>
      <c r="M154" s="98"/>
      <c r="N154" s="31"/>
      <c r="O154" s="31"/>
      <c r="P154" s="31"/>
      <c r="Q154" s="34">
        <f>C154+D154</f>
        <v>0</v>
      </c>
      <c r="R154" s="109"/>
      <c r="S154" s="31"/>
      <c r="T154" s="127"/>
      <c r="U154" s="32">
        <f t="shared" ref="U154:U155" si="173">R154+S154</f>
        <v>0</v>
      </c>
      <c r="V154" s="35">
        <f>Q154-U154</f>
        <v>0</v>
      </c>
      <c r="W154" s="38" t="e">
        <f t="shared" si="150"/>
        <v>#DIV/0!</v>
      </c>
      <c r="Y154" s="18"/>
      <c r="Z154" s="54"/>
      <c r="AA154" s="18"/>
      <c r="AB154" s="2"/>
    </row>
    <row r="155" spans="1:28" s="4" customFormat="1" ht="12.75" customHeight="1" x14ac:dyDescent="0.25">
      <c r="A155" s="37" t="s">
        <v>285</v>
      </c>
      <c r="B155" s="29" t="s">
        <v>286</v>
      </c>
      <c r="C155" s="30">
        <v>10000000</v>
      </c>
      <c r="D155" s="31">
        <f t="shared" si="172"/>
        <v>0</v>
      </c>
      <c r="E155" s="30"/>
      <c r="F155" s="31"/>
      <c r="G155" s="31"/>
      <c r="H155" s="31"/>
      <c r="I155" s="31"/>
      <c r="J155" s="31"/>
      <c r="K155" s="31"/>
      <c r="L155" s="31"/>
      <c r="M155" s="98"/>
      <c r="N155" s="31"/>
      <c r="O155" s="31"/>
      <c r="P155" s="31"/>
      <c r="Q155" s="34">
        <f>C155+D155</f>
        <v>10000000</v>
      </c>
      <c r="R155" s="109">
        <v>4544355.5</v>
      </c>
      <c r="S155" s="31">
        <v>844372.08000000007</v>
      </c>
      <c r="T155" s="127">
        <v>844372.08000000007</v>
      </c>
      <c r="U155" s="32">
        <f t="shared" si="173"/>
        <v>5388727.5800000001</v>
      </c>
      <c r="V155" s="35">
        <f>Q155-U155</f>
        <v>4611272.42</v>
      </c>
      <c r="W155" s="38">
        <f t="shared" si="150"/>
        <v>53.887275799999998</v>
      </c>
      <c r="Y155" s="18"/>
      <c r="Z155" s="54"/>
      <c r="AA155" s="18"/>
      <c r="AB155" s="2"/>
    </row>
    <row r="156" spans="1:28" s="42" customFormat="1" ht="12.75" hidden="1" customHeight="1" x14ac:dyDescent="0.3">
      <c r="A156" s="39">
        <v>6.04</v>
      </c>
      <c r="B156" s="21" t="s">
        <v>287</v>
      </c>
      <c r="C156" s="22">
        <f t="shared" ref="C156" si="174">C157+C158</f>
        <v>0</v>
      </c>
      <c r="D156" s="23">
        <f t="shared" ref="D156:R156" si="175">D157+D158</f>
        <v>0</v>
      </c>
      <c r="E156" s="22">
        <f t="shared" si="175"/>
        <v>0</v>
      </c>
      <c r="F156" s="23">
        <f t="shared" si="175"/>
        <v>0</v>
      </c>
      <c r="G156" s="22">
        <f t="shared" si="175"/>
        <v>0</v>
      </c>
      <c r="H156" s="22">
        <f t="shared" si="175"/>
        <v>0</v>
      </c>
      <c r="I156" s="22">
        <f t="shared" si="175"/>
        <v>0</v>
      </c>
      <c r="J156" s="23">
        <f t="shared" si="175"/>
        <v>0</v>
      </c>
      <c r="K156" s="23">
        <f t="shared" si="175"/>
        <v>0</v>
      </c>
      <c r="L156" s="23">
        <f t="shared" si="175"/>
        <v>0</v>
      </c>
      <c r="M156" s="101">
        <f t="shared" si="175"/>
        <v>0</v>
      </c>
      <c r="N156" s="23">
        <f t="shared" si="175"/>
        <v>0</v>
      </c>
      <c r="O156" s="23">
        <f t="shared" si="175"/>
        <v>0</v>
      </c>
      <c r="P156" s="23">
        <f t="shared" si="175"/>
        <v>0</v>
      </c>
      <c r="Q156" s="25">
        <f t="shared" si="175"/>
        <v>0</v>
      </c>
      <c r="R156" s="108">
        <f t="shared" si="175"/>
        <v>0</v>
      </c>
      <c r="S156" s="23">
        <f>S157+S158</f>
        <v>0</v>
      </c>
      <c r="T156" s="126">
        <f>T157+T158</f>
        <v>0</v>
      </c>
      <c r="U156" s="24">
        <f>U157+U158</f>
        <v>0</v>
      </c>
      <c r="V156" s="26">
        <f t="shared" ref="V156" si="176">V157</f>
        <v>0</v>
      </c>
      <c r="W156" s="41" t="e">
        <f t="shared" si="150"/>
        <v>#DIV/0!</v>
      </c>
      <c r="Y156" s="43"/>
      <c r="Z156" s="93"/>
      <c r="AA156" s="18"/>
      <c r="AB156" s="19"/>
    </row>
    <row r="157" spans="1:28" s="4" customFormat="1" ht="12.75" hidden="1" customHeight="1" x14ac:dyDescent="0.25">
      <c r="A157" s="37" t="s">
        <v>288</v>
      </c>
      <c r="B157" s="29" t="s">
        <v>289</v>
      </c>
      <c r="C157" s="30"/>
      <c r="D157" s="31">
        <f t="shared" ref="D157:D158" si="177">E157+F157+G157+H157+I157+J157+K157+L157+M157+N157+O157+P157</f>
        <v>0</v>
      </c>
      <c r="E157" s="30"/>
      <c r="F157" s="31"/>
      <c r="G157" s="31"/>
      <c r="H157" s="31"/>
      <c r="I157" s="31"/>
      <c r="J157" s="31"/>
      <c r="K157" s="31"/>
      <c r="L157" s="31"/>
      <c r="M157" s="98"/>
      <c r="N157" s="31"/>
      <c r="O157" s="31"/>
      <c r="P157" s="31"/>
      <c r="Q157" s="34">
        <f>C157+D157</f>
        <v>0</v>
      </c>
      <c r="R157" s="109"/>
      <c r="S157" s="31"/>
      <c r="T157" s="127"/>
      <c r="U157" s="32">
        <f t="shared" ref="U157:U158" si="178">R157+S157</f>
        <v>0</v>
      </c>
      <c r="V157" s="35">
        <f>Q157-U157</f>
        <v>0</v>
      </c>
      <c r="W157" s="38" t="e">
        <f t="shared" si="150"/>
        <v>#DIV/0!</v>
      </c>
      <c r="Y157" s="18"/>
      <c r="Z157" s="54"/>
      <c r="AA157" s="18"/>
      <c r="AB157" s="2"/>
    </row>
    <row r="158" spans="1:28" s="4" customFormat="1" ht="12.75" hidden="1" customHeight="1" x14ac:dyDescent="0.25">
      <c r="A158" s="37" t="s">
        <v>290</v>
      </c>
      <c r="B158" s="29" t="s">
        <v>291</v>
      </c>
      <c r="C158" s="30"/>
      <c r="D158" s="31">
        <f t="shared" si="177"/>
        <v>0</v>
      </c>
      <c r="E158" s="30"/>
      <c r="F158" s="31"/>
      <c r="G158" s="31"/>
      <c r="H158" s="31"/>
      <c r="I158" s="31"/>
      <c r="J158" s="31"/>
      <c r="K158" s="31"/>
      <c r="L158" s="31"/>
      <c r="M158" s="98"/>
      <c r="N158" s="31"/>
      <c r="O158" s="31"/>
      <c r="P158" s="31"/>
      <c r="Q158" s="34">
        <f>C158+D158</f>
        <v>0</v>
      </c>
      <c r="R158" s="109"/>
      <c r="S158" s="31"/>
      <c r="T158" s="127"/>
      <c r="U158" s="32">
        <f t="shared" si="178"/>
        <v>0</v>
      </c>
      <c r="V158" s="35">
        <f>Q158-U158</f>
        <v>0</v>
      </c>
      <c r="W158" s="38" t="e">
        <f t="shared" si="150"/>
        <v>#DIV/0!</v>
      </c>
      <c r="Y158" s="18"/>
      <c r="Z158" s="54"/>
      <c r="AA158" s="18"/>
      <c r="AB158" s="2"/>
    </row>
    <row r="159" spans="1:28" s="42" customFormat="1" ht="13" hidden="1" x14ac:dyDescent="0.3">
      <c r="A159" s="39" t="s">
        <v>292</v>
      </c>
      <c r="B159" s="21" t="s">
        <v>293</v>
      </c>
      <c r="C159" s="22">
        <f t="shared" ref="C159" si="179">C160+C161</f>
        <v>0</v>
      </c>
      <c r="D159" s="23">
        <f t="shared" ref="D159:V159" si="180">D160+D161</f>
        <v>0</v>
      </c>
      <c r="E159" s="22">
        <f t="shared" si="180"/>
        <v>0</v>
      </c>
      <c r="F159" s="23">
        <f t="shared" si="180"/>
        <v>0</v>
      </c>
      <c r="G159" s="23">
        <f t="shared" si="180"/>
        <v>0</v>
      </c>
      <c r="H159" s="23">
        <f t="shared" si="180"/>
        <v>0</v>
      </c>
      <c r="I159" s="23">
        <f t="shared" si="180"/>
        <v>0</v>
      </c>
      <c r="J159" s="23">
        <f t="shared" si="180"/>
        <v>0</v>
      </c>
      <c r="K159" s="23">
        <f t="shared" si="180"/>
        <v>0</v>
      </c>
      <c r="L159" s="23">
        <f t="shared" si="180"/>
        <v>0</v>
      </c>
      <c r="M159" s="97">
        <f t="shared" si="180"/>
        <v>0</v>
      </c>
      <c r="N159" s="23">
        <f t="shared" si="180"/>
        <v>0</v>
      </c>
      <c r="O159" s="23">
        <f t="shared" si="180"/>
        <v>0</v>
      </c>
      <c r="P159" s="23">
        <f t="shared" si="180"/>
        <v>0</v>
      </c>
      <c r="Q159" s="25">
        <f t="shared" si="180"/>
        <v>0</v>
      </c>
      <c r="R159" s="108">
        <f t="shared" si="180"/>
        <v>0</v>
      </c>
      <c r="S159" s="23">
        <f t="shared" si="180"/>
        <v>0</v>
      </c>
      <c r="T159" s="126">
        <f t="shared" ref="T159" si="181">T160+T161</f>
        <v>0</v>
      </c>
      <c r="U159" s="24">
        <f t="shared" si="180"/>
        <v>0</v>
      </c>
      <c r="V159" s="26">
        <f t="shared" si="180"/>
        <v>0</v>
      </c>
      <c r="W159" s="41" t="e">
        <f t="shared" si="150"/>
        <v>#DIV/0!</v>
      </c>
      <c r="Y159" s="43"/>
      <c r="Z159" s="93"/>
      <c r="AA159" s="18"/>
      <c r="AB159" s="19"/>
    </row>
    <row r="160" spans="1:28" s="4" customFormat="1" hidden="1" x14ac:dyDescent="0.25">
      <c r="A160" s="37" t="s">
        <v>294</v>
      </c>
      <c r="B160" s="29" t="s">
        <v>295</v>
      </c>
      <c r="C160" s="30"/>
      <c r="D160" s="31">
        <f t="shared" ref="D160:D161" si="182">E160+F160+G160+H160+I160+J160+K160+L160+M160+N160+O160+P160</f>
        <v>0</v>
      </c>
      <c r="E160" s="30"/>
      <c r="F160" s="31"/>
      <c r="G160" s="31"/>
      <c r="H160" s="31"/>
      <c r="I160" s="31"/>
      <c r="J160" s="31"/>
      <c r="K160" s="31"/>
      <c r="L160" s="31"/>
      <c r="M160" s="98"/>
      <c r="N160" s="31"/>
      <c r="O160" s="31"/>
      <c r="P160" s="31"/>
      <c r="Q160" s="34">
        <f>C160+D160</f>
        <v>0</v>
      </c>
      <c r="R160" s="109"/>
      <c r="S160" s="31"/>
      <c r="T160" s="127"/>
      <c r="U160" s="32">
        <f t="shared" ref="U160:U161" si="183">R160+S160</f>
        <v>0</v>
      </c>
      <c r="V160" s="35">
        <f>Q160-U160</f>
        <v>0</v>
      </c>
      <c r="W160" s="38" t="e">
        <f t="shared" si="150"/>
        <v>#DIV/0!</v>
      </c>
      <c r="Y160" s="18"/>
      <c r="Z160" s="54"/>
      <c r="AA160" s="18"/>
      <c r="AB160" s="2"/>
    </row>
    <row r="161" spans="1:28" s="4" customFormat="1" hidden="1" x14ac:dyDescent="0.25">
      <c r="A161" s="37" t="s">
        <v>296</v>
      </c>
      <c r="B161" s="29" t="s">
        <v>297</v>
      </c>
      <c r="C161" s="30"/>
      <c r="D161" s="31">
        <f t="shared" si="182"/>
        <v>0</v>
      </c>
      <c r="E161" s="30"/>
      <c r="F161" s="31"/>
      <c r="G161" s="31"/>
      <c r="H161" s="31"/>
      <c r="I161" s="31"/>
      <c r="J161" s="31"/>
      <c r="K161" s="31"/>
      <c r="L161" s="31"/>
      <c r="M161" s="98"/>
      <c r="N161" s="31"/>
      <c r="O161" s="31"/>
      <c r="P161" s="31"/>
      <c r="Q161" s="34">
        <f>C161+D161</f>
        <v>0</v>
      </c>
      <c r="R161" s="109"/>
      <c r="S161" s="31"/>
      <c r="T161" s="127"/>
      <c r="U161" s="32">
        <f t="shared" si="183"/>
        <v>0</v>
      </c>
      <c r="V161" s="35">
        <f>Q161-U161</f>
        <v>0</v>
      </c>
      <c r="W161" s="38" t="e">
        <f t="shared" si="150"/>
        <v>#DIV/0!</v>
      </c>
      <c r="Y161" s="18"/>
      <c r="Z161" s="54"/>
      <c r="AA161" s="18"/>
      <c r="AB161" s="2"/>
    </row>
    <row r="162" spans="1:28" s="42" customFormat="1" ht="13" hidden="1" x14ac:dyDescent="0.3">
      <c r="A162" s="39" t="s">
        <v>298</v>
      </c>
      <c r="B162" s="21" t="s">
        <v>299</v>
      </c>
      <c r="C162" s="22">
        <f t="shared" ref="C162" si="184">C163</f>
        <v>0</v>
      </c>
      <c r="D162" s="23">
        <f t="shared" ref="D162:V162" si="185">D163</f>
        <v>0</v>
      </c>
      <c r="E162" s="22">
        <f t="shared" si="185"/>
        <v>0</v>
      </c>
      <c r="F162" s="23">
        <f t="shared" si="185"/>
        <v>0</v>
      </c>
      <c r="G162" s="23">
        <f t="shared" si="185"/>
        <v>0</v>
      </c>
      <c r="H162" s="23">
        <f t="shared" si="185"/>
        <v>0</v>
      </c>
      <c r="I162" s="23">
        <f t="shared" si="185"/>
        <v>0</v>
      </c>
      <c r="J162" s="23">
        <f t="shared" si="185"/>
        <v>0</v>
      </c>
      <c r="K162" s="23">
        <f t="shared" si="185"/>
        <v>0</v>
      </c>
      <c r="L162" s="23">
        <f t="shared" si="185"/>
        <v>0</v>
      </c>
      <c r="M162" s="97">
        <f t="shared" si="185"/>
        <v>0</v>
      </c>
      <c r="N162" s="23">
        <f t="shared" si="185"/>
        <v>0</v>
      </c>
      <c r="O162" s="23">
        <f t="shared" si="185"/>
        <v>0</v>
      </c>
      <c r="P162" s="23">
        <f t="shared" si="185"/>
        <v>0</v>
      </c>
      <c r="Q162" s="25">
        <f t="shared" si="185"/>
        <v>0</v>
      </c>
      <c r="R162" s="108">
        <f t="shared" si="185"/>
        <v>0</v>
      </c>
      <c r="S162" s="23">
        <f t="shared" si="185"/>
        <v>0</v>
      </c>
      <c r="T162" s="126">
        <f t="shared" si="185"/>
        <v>0</v>
      </c>
      <c r="U162" s="24">
        <f t="shared" si="185"/>
        <v>0</v>
      </c>
      <c r="V162" s="26">
        <f t="shared" si="185"/>
        <v>0</v>
      </c>
      <c r="W162" s="41" t="e">
        <f t="shared" si="150"/>
        <v>#DIV/0!</v>
      </c>
      <c r="Y162" s="19"/>
      <c r="Z162" s="19"/>
      <c r="AA162" s="18"/>
      <c r="AB162" s="19"/>
    </row>
    <row r="163" spans="1:28" s="42" customFormat="1" ht="13" hidden="1" x14ac:dyDescent="0.3">
      <c r="A163" s="37" t="s">
        <v>300</v>
      </c>
      <c r="B163" s="29" t="s">
        <v>301</v>
      </c>
      <c r="C163" s="30"/>
      <c r="D163" s="31">
        <f>E163+F163+G163+H163+I163+J163+K163+L163+M163+N163+O163+P163</f>
        <v>0</v>
      </c>
      <c r="E163" s="30"/>
      <c r="F163" s="31"/>
      <c r="G163" s="31"/>
      <c r="H163" s="31"/>
      <c r="I163" s="31"/>
      <c r="J163" s="31"/>
      <c r="K163" s="31"/>
      <c r="L163" s="31"/>
      <c r="M163" s="98"/>
      <c r="N163" s="31"/>
      <c r="O163" s="31"/>
      <c r="P163" s="31"/>
      <c r="Q163" s="34">
        <f>C163+D163</f>
        <v>0</v>
      </c>
      <c r="R163" s="109"/>
      <c r="S163" s="31"/>
      <c r="T163" s="127"/>
      <c r="U163" s="32">
        <f>R163+S163</f>
        <v>0</v>
      </c>
      <c r="V163" s="35">
        <f>Q163-U163</f>
        <v>0</v>
      </c>
      <c r="W163" s="38" t="e">
        <f t="shared" si="150"/>
        <v>#DIV/0!</v>
      </c>
      <c r="Y163" s="2"/>
      <c r="Z163" s="2"/>
      <c r="AA163" s="18"/>
      <c r="AB163" s="19"/>
    </row>
    <row r="164" spans="1:28" s="4" customFormat="1" hidden="1" x14ac:dyDescent="0.25">
      <c r="A164" s="39">
        <v>7</v>
      </c>
      <c r="B164" s="21" t="s">
        <v>302</v>
      </c>
      <c r="C164" s="22">
        <f t="shared" ref="C164:C165" si="186">C165</f>
        <v>0</v>
      </c>
      <c r="D164" s="23">
        <f t="shared" ref="D164:V165" si="187">D165</f>
        <v>0</v>
      </c>
      <c r="E164" s="22">
        <f t="shared" si="187"/>
        <v>0</v>
      </c>
      <c r="F164" s="23">
        <f t="shared" si="187"/>
        <v>0</v>
      </c>
      <c r="G164" s="23">
        <f t="shared" si="187"/>
        <v>0</v>
      </c>
      <c r="H164" s="23">
        <f t="shared" si="187"/>
        <v>0</v>
      </c>
      <c r="I164" s="23">
        <f t="shared" si="187"/>
        <v>0</v>
      </c>
      <c r="J164" s="23">
        <f t="shared" si="187"/>
        <v>0</v>
      </c>
      <c r="K164" s="23">
        <f t="shared" si="187"/>
        <v>0</v>
      </c>
      <c r="L164" s="23">
        <f t="shared" si="187"/>
        <v>0</v>
      </c>
      <c r="M164" s="97">
        <f t="shared" si="187"/>
        <v>0</v>
      </c>
      <c r="N164" s="23">
        <f t="shared" si="187"/>
        <v>0</v>
      </c>
      <c r="O164" s="23">
        <f t="shared" si="187"/>
        <v>0</v>
      </c>
      <c r="P164" s="23">
        <f t="shared" si="187"/>
        <v>0</v>
      </c>
      <c r="Q164" s="25">
        <f t="shared" si="187"/>
        <v>0</v>
      </c>
      <c r="R164" s="108">
        <f t="shared" si="187"/>
        <v>0</v>
      </c>
      <c r="S164" s="23">
        <f t="shared" si="187"/>
        <v>0</v>
      </c>
      <c r="T164" s="126">
        <f t="shared" si="187"/>
        <v>0</v>
      </c>
      <c r="U164" s="24">
        <f t="shared" si="187"/>
        <v>0</v>
      </c>
      <c r="V164" s="26">
        <f t="shared" si="187"/>
        <v>0</v>
      </c>
      <c r="W164" s="41" t="e">
        <f t="shared" si="150"/>
        <v>#DIV/0!</v>
      </c>
      <c r="Y164" s="19"/>
      <c r="Z164" s="19"/>
      <c r="AA164" s="18"/>
      <c r="AB164" s="2"/>
    </row>
    <row r="165" spans="1:28" s="42" customFormat="1" ht="13" hidden="1" x14ac:dyDescent="0.3">
      <c r="A165" s="39" t="s">
        <v>303</v>
      </c>
      <c r="B165" s="21" t="s">
        <v>304</v>
      </c>
      <c r="C165" s="22">
        <f t="shared" si="186"/>
        <v>0</v>
      </c>
      <c r="D165" s="23">
        <f t="shared" si="187"/>
        <v>0</v>
      </c>
      <c r="E165" s="22">
        <f t="shared" si="187"/>
        <v>0</v>
      </c>
      <c r="F165" s="23">
        <f t="shared" si="187"/>
        <v>0</v>
      </c>
      <c r="G165" s="23">
        <f t="shared" si="187"/>
        <v>0</v>
      </c>
      <c r="H165" s="23">
        <f t="shared" si="187"/>
        <v>0</v>
      </c>
      <c r="I165" s="23">
        <f t="shared" si="187"/>
        <v>0</v>
      </c>
      <c r="J165" s="23">
        <f t="shared" si="187"/>
        <v>0</v>
      </c>
      <c r="K165" s="23">
        <f t="shared" si="187"/>
        <v>0</v>
      </c>
      <c r="L165" s="23">
        <f t="shared" si="187"/>
        <v>0</v>
      </c>
      <c r="M165" s="97">
        <f t="shared" si="187"/>
        <v>0</v>
      </c>
      <c r="N165" s="23">
        <f t="shared" si="187"/>
        <v>0</v>
      </c>
      <c r="O165" s="23">
        <f t="shared" si="187"/>
        <v>0</v>
      </c>
      <c r="P165" s="23">
        <f t="shared" si="187"/>
        <v>0</v>
      </c>
      <c r="Q165" s="25">
        <f t="shared" si="187"/>
        <v>0</v>
      </c>
      <c r="R165" s="108">
        <f t="shared" si="187"/>
        <v>0</v>
      </c>
      <c r="S165" s="23">
        <f t="shared" si="187"/>
        <v>0</v>
      </c>
      <c r="T165" s="126">
        <f t="shared" si="187"/>
        <v>0</v>
      </c>
      <c r="U165" s="24">
        <f t="shared" si="187"/>
        <v>0</v>
      </c>
      <c r="V165" s="26">
        <f t="shared" si="187"/>
        <v>0</v>
      </c>
      <c r="W165" s="41" t="e">
        <f t="shared" si="150"/>
        <v>#DIV/0!</v>
      </c>
      <c r="Y165" s="19"/>
      <c r="Z165" s="19"/>
      <c r="AA165" s="18"/>
      <c r="AB165" s="19"/>
    </row>
    <row r="166" spans="1:28" s="66" customFormat="1" ht="20" hidden="1" x14ac:dyDescent="0.2">
      <c r="A166" s="52" t="s">
        <v>305</v>
      </c>
      <c r="B166" s="65" t="s">
        <v>306</v>
      </c>
      <c r="C166" s="59"/>
      <c r="D166" s="31">
        <f>E166+F166+G166+H166+I166+J166+K166+L166+M166+N166+O166+P166</f>
        <v>0</v>
      </c>
      <c r="E166" s="30"/>
      <c r="F166" s="59"/>
      <c r="G166" s="31"/>
      <c r="H166" s="31"/>
      <c r="I166" s="31"/>
      <c r="J166" s="59"/>
      <c r="K166" s="59"/>
      <c r="L166" s="59"/>
      <c r="M166" s="98"/>
      <c r="N166" s="59"/>
      <c r="O166" s="59"/>
      <c r="P166" s="59"/>
      <c r="Q166" s="104">
        <f>C166+D166</f>
        <v>0</v>
      </c>
      <c r="R166" s="115"/>
      <c r="S166" s="31"/>
      <c r="T166" s="127"/>
      <c r="U166" s="32">
        <f>R166+S166</f>
        <v>0</v>
      </c>
      <c r="V166" s="61">
        <f>Q166-U166</f>
        <v>0</v>
      </c>
      <c r="W166" s="62" t="e">
        <f t="shared" si="150"/>
        <v>#DIV/0!</v>
      </c>
      <c r="Y166" s="64"/>
      <c r="Z166" s="64"/>
      <c r="AA166" s="18"/>
      <c r="AB166" s="64"/>
    </row>
    <row r="167" spans="1:28" s="4" customFormat="1" hidden="1" x14ac:dyDescent="0.25">
      <c r="A167" s="39">
        <v>9</v>
      </c>
      <c r="B167" s="67" t="s">
        <v>307</v>
      </c>
      <c r="C167" s="23">
        <f t="shared" ref="C167" si="188">C168</f>
        <v>0</v>
      </c>
      <c r="D167" s="23">
        <f t="shared" ref="D167:V167" si="189">D168</f>
        <v>0</v>
      </c>
      <c r="E167" s="22">
        <f t="shared" si="189"/>
        <v>0</v>
      </c>
      <c r="F167" s="23">
        <f t="shared" si="189"/>
        <v>0</v>
      </c>
      <c r="G167" s="23">
        <f t="shared" si="189"/>
        <v>0</v>
      </c>
      <c r="H167" s="23">
        <f t="shared" si="189"/>
        <v>0</v>
      </c>
      <c r="I167" s="23">
        <f t="shared" si="189"/>
        <v>0</v>
      </c>
      <c r="J167" s="23">
        <f t="shared" si="189"/>
        <v>0</v>
      </c>
      <c r="K167" s="23">
        <f t="shared" si="189"/>
        <v>0</v>
      </c>
      <c r="L167" s="23">
        <f t="shared" si="189"/>
        <v>0</v>
      </c>
      <c r="M167" s="97">
        <f t="shared" si="189"/>
        <v>0</v>
      </c>
      <c r="N167" s="23">
        <f t="shared" si="189"/>
        <v>0</v>
      </c>
      <c r="O167" s="23">
        <f t="shared" si="189"/>
        <v>0</v>
      </c>
      <c r="P167" s="23">
        <f t="shared" si="189"/>
        <v>0</v>
      </c>
      <c r="Q167" s="25">
        <f t="shared" si="189"/>
        <v>0</v>
      </c>
      <c r="R167" s="108">
        <f t="shared" si="189"/>
        <v>0</v>
      </c>
      <c r="S167" s="23">
        <f t="shared" si="189"/>
        <v>0</v>
      </c>
      <c r="T167" s="126">
        <f t="shared" si="189"/>
        <v>0</v>
      </c>
      <c r="U167" s="24">
        <f t="shared" si="189"/>
        <v>0</v>
      </c>
      <c r="V167" s="26">
        <f t="shared" si="189"/>
        <v>0</v>
      </c>
      <c r="W167" s="26">
        <v>0</v>
      </c>
      <c r="Y167" s="19"/>
      <c r="Z167" s="19"/>
      <c r="AA167" s="18"/>
      <c r="AB167" s="2"/>
    </row>
    <row r="168" spans="1:28" s="42" customFormat="1" ht="13" hidden="1" x14ac:dyDescent="0.3">
      <c r="A168" s="37" t="s">
        <v>308</v>
      </c>
      <c r="B168" s="68" t="s">
        <v>309</v>
      </c>
      <c r="C168" s="31"/>
      <c r="D168" s="31">
        <f>E168+F168+G168+H168+I168+J168+K168+L168+M168+N168+O168+P168</f>
        <v>0</v>
      </c>
      <c r="E168" s="30"/>
      <c r="F168" s="31"/>
      <c r="G168" s="31"/>
      <c r="H168" s="31"/>
      <c r="I168" s="31"/>
      <c r="J168" s="31"/>
      <c r="K168" s="31"/>
      <c r="L168" s="31"/>
      <c r="M168" s="98"/>
      <c r="N168" s="31"/>
      <c r="O168" s="31"/>
      <c r="P168" s="31"/>
      <c r="Q168" s="34">
        <f>C168+D168</f>
        <v>0</v>
      </c>
      <c r="R168" s="109"/>
      <c r="S168" s="31"/>
      <c r="T168" s="127"/>
      <c r="U168" s="32">
        <f>R168+S168</f>
        <v>0</v>
      </c>
      <c r="V168" s="35">
        <f>Q168-U168</f>
        <v>0</v>
      </c>
      <c r="W168" s="35">
        <v>0</v>
      </c>
      <c r="Y168" s="2"/>
      <c r="Z168" s="2"/>
      <c r="AA168" s="18"/>
      <c r="AB168" s="19"/>
    </row>
    <row r="169" spans="1:28" s="4" customFormat="1" ht="13" thickBot="1" x14ac:dyDescent="0.3">
      <c r="A169" s="69"/>
      <c r="B169" s="70"/>
      <c r="C169" s="71"/>
      <c r="D169" s="71"/>
      <c r="E169" s="72"/>
      <c r="F169" s="71"/>
      <c r="G169" s="73"/>
      <c r="H169" s="73"/>
      <c r="I169" s="73"/>
      <c r="J169" s="71"/>
      <c r="K169" s="71"/>
      <c r="L169" s="71"/>
      <c r="M169" s="102"/>
      <c r="N169" s="71"/>
      <c r="O169" s="71"/>
      <c r="P169" s="71"/>
      <c r="Q169" s="75"/>
      <c r="R169" s="111"/>
      <c r="S169" s="73"/>
      <c r="T169" s="129"/>
      <c r="U169" s="74"/>
      <c r="V169" s="76"/>
      <c r="W169" s="77"/>
      <c r="Y169" s="2"/>
      <c r="Z169" s="2"/>
      <c r="AA169" s="18"/>
      <c r="AB169" s="2"/>
    </row>
    <row r="170" spans="1:28" s="4" customFormat="1" ht="13" thickBot="1" x14ac:dyDescent="0.3">
      <c r="A170" s="78"/>
      <c r="B170" s="79" t="s">
        <v>23</v>
      </c>
      <c r="C170" s="80">
        <f t="shared" ref="C170" si="190">C9+C33+C90+C125+C128+C146+C164+C167</f>
        <v>4629768709</v>
      </c>
      <c r="D170" s="80">
        <f t="shared" ref="D170:V170" si="191">D9+D33+D90+D125+D128+D146+D164+D167</f>
        <v>0</v>
      </c>
      <c r="E170" s="80">
        <f t="shared" si="191"/>
        <v>0</v>
      </c>
      <c r="F170" s="80">
        <f t="shared" si="191"/>
        <v>0</v>
      </c>
      <c r="G170" s="80">
        <f t="shared" si="191"/>
        <v>0</v>
      </c>
      <c r="H170" s="80">
        <f t="shared" si="191"/>
        <v>0</v>
      </c>
      <c r="I170" s="95">
        <f t="shared" si="191"/>
        <v>0</v>
      </c>
      <c r="J170" s="80">
        <f t="shared" si="191"/>
        <v>0</v>
      </c>
      <c r="K170" s="80">
        <f t="shared" si="191"/>
        <v>0</v>
      </c>
      <c r="L170" s="80">
        <f t="shared" si="191"/>
        <v>0</v>
      </c>
      <c r="M170" s="103">
        <f t="shared" si="191"/>
        <v>0</v>
      </c>
      <c r="N170" s="80">
        <f t="shared" si="191"/>
        <v>0</v>
      </c>
      <c r="O170" s="80">
        <f t="shared" si="191"/>
        <v>0</v>
      </c>
      <c r="P170" s="80">
        <f t="shared" si="191"/>
        <v>0</v>
      </c>
      <c r="Q170" s="81">
        <f t="shared" si="191"/>
        <v>4629768709</v>
      </c>
      <c r="R170" s="80">
        <f t="shared" si="191"/>
        <v>1580385907.3299999</v>
      </c>
      <c r="S170" s="80">
        <f t="shared" si="191"/>
        <v>390614495.16909999</v>
      </c>
      <c r="T170" s="130">
        <f t="shared" ref="T170" si="192">T9+T33+T90+T125+T128+T146+T164+T167</f>
        <v>358451346.91909993</v>
      </c>
      <c r="U170" s="80">
        <f t="shared" si="191"/>
        <v>1971000402.4991</v>
      </c>
      <c r="V170" s="80">
        <f t="shared" si="191"/>
        <v>2658768306.5009003</v>
      </c>
      <c r="W170" s="82">
        <f>U170*100/Q170</f>
        <v>42.57232977249145</v>
      </c>
      <c r="X170" s="83"/>
      <c r="Y170" s="43"/>
      <c r="Z170" s="43"/>
      <c r="AA170" s="18"/>
      <c r="AB170" s="2"/>
    </row>
    <row r="171" spans="1:28" s="4" customFormat="1" x14ac:dyDescent="0.25">
      <c r="A171" s="84"/>
      <c r="B171" s="85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7"/>
      <c r="X171" s="83"/>
      <c r="Y171" s="2"/>
      <c r="Z171" s="2"/>
      <c r="AA171" s="2"/>
      <c r="AB171" s="2"/>
    </row>
    <row r="172" spans="1:28" s="4" customFormat="1" x14ac:dyDescent="0.25">
      <c r="A172" s="88"/>
      <c r="B172" s="85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>
        <f>S170-T170</f>
        <v>32163148.25000006</v>
      </c>
      <c r="T172" s="86"/>
      <c r="U172" s="86"/>
      <c r="V172" s="86"/>
      <c r="W172" s="87"/>
      <c r="X172" s="83"/>
      <c r="Y172" s="2"/>
      <c r="Z172" s="2"/>
      <c r="AA172" s="2"/>
      <c r="AB172" s="2"/>
    </row>
    <row r="173" spans="1:28" s="4" customFormat="1" x14ac:dyDescent="0.25">
      <c r="A173" s="88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7"/>
      <c r="X173" s="83"/>
      <c r="Y173" s="2"/>
      <c r="Z173" s="2"/>
      <c r="AA173" s="2"/>
      <c r="AB173" s="2"/>
    </row>
    <row r="174" spans="1:28" x14ac:dyDescent="0.25">
      <c r="Q174" s="89"/>
      <c r="W174"/>
    </row>
    <row r="175" spans="1:28" x14ac:dyDescent="0.25">
      <c r="A175" s="1"/>
      <c r="B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2"/>
      <c r="S175" s="2"/>
      <c r="T175" s="2"/>
      <c r="W175"/>
    </row>
    <row r="176" spans="1:28" x14ac:dyDescent="0.25">
      <c r="A176" s="131"/>
      <c r="B176" s="131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1"/>
      <c r="R176" s="90"/>
      <c r="S176" s="90"/>
      <c r="T176" s="90"/>
      <c r="V176" s="89"/>
      <c r="W176" s="89"/>
    </row>
    <row r="177" spans="1:23" x14ac:dyDescent="0.25">
      <c r="A177" s="1"/>
      <c r="B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2"/>
      <c r="S177" s="2"/>
      <c r="T177" s="2"/>
      <c r="V177" s="1"/>
      <c r="W177"/>
    </row>
    <row r="178" spans="1:23" x14ac:dyDescent="0.25">
      <c r="V178" s="91"/>
      <c r="W178" s="91"/>
    </row>
    <row r="179" spans="1:23" x14ac:dyDescent="0.25">
      <c r="V179" s="1"/>
      <c r="W179"/>
    </row>
    <row r="181" spans="1:23" x14ac:dyDescent="0.25">
      <c r="A181" s="1"/>
    </row>
    <row r="182" spans="1:23" x14ac:dyDescent="0.25">
      <c r="A182" s="91"/>
      <c r="B182" s="1"/>
      <c r="Q182" s="1"/>
    </row>
    <row r="183" spans="1:23" x14ac:dyDescent="0.25">
      <c r="A183" s="1"/>
      <c r="B183" s="92"/>
      <c r="Q183" s="91"/>
      <c r="R183" s="90"/>
      <c r="S183" s="90"/>
      <c r="T183" s="90"/>
    </row>
    <row r="184" spans="1:23" x14ac:dyDescent="0.25">
      <c r="A184" s="1"/>
      <c r="B184" s="1"/>
      <c r="Q184" s="1"/>
    </row>
  </sheetData>
  <mergeCells count="11">
    <mergeCell ref="A176:B176"/>
    <mergeCell ref="A1:W1"/>
    <mergeCell ref="A2:W2"/>
    <mergeCell ref="A3:W3"/>
    <mergeCell ref="A4:W4"/>
    <mergeCell ref="A7:A8"/>
    <mergeCell ref="B7:B8"/>
    <mergeCell ref="C7:Q7"/>
    <mergeCell ref="R7:U7"/>
    <mergeCell ref="V7:V8"/>
    <mergeCell ref="W7:W8"/>
  </mergeCells>
  <printOptions horizontalCentered="1"/>
  <pageMargins left="0.11811023622047245" right="0.19685039370078741" top="0.35433070866141736" bottom="0.39370078740157483" header="0.31496062992125984" footer="0.31496062992125984"/>
  <pageSetup scale="9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E3272-6B50-4EA4-B5FA-10B515430F29}">
  <sheetPr>
    <tabColor theme="6" tint="0.59999389629810485"/>
  </sheetPr>
  <dimension ref="A1:AB184"/>
  <sheetViews>
    <sheetView workbookViewId="0">
      <pane xSplit="2" ySplit="8" topLeftCell="C9" activePane="bottomRight" state="frozen"/>
      <selection activeCell="O41" sqref="O41"/>
      <selection pane="topRight" activeCell="O41" sqref="O41"/>
      <selection pane="bottomLeft" activeCell="O41" sqref="O41"/>
      <selection pane="bottomRight" activeCell="S173" sqref="S173"/>
    </sheetView>
  </sheetViews>
  <sheetFormatPr baseColWidth="10" defaultRowHeight="12.5" x14ac:dyDescent="0.25"/>
  <cols>
    <col min="1" max="1" width="8.1796875" customWidth="1"/>
    <col min="2" max="2" width="45.7265625" customWidth="1"/>
    <col min="3" max="3" width="14.1796875" hidden="1" customWidth="1"/>
    <col min="4" max="16" width="13.6328125" hidden="1" customWidth="1"/>
    <col min="17" max="17" width="14.1796875" bestFit="1" customWidth="1"/>
    <col min="18" max="18" width="14.1796875" style="4" bestFit="1" customWidth="1"/>
    <col min="19" max="19" width="13" style="4" bestFit="1" customWidth="1"/>
    <col min="20" max="20" width="13" style="4" hidden="1" customWidth="1"/>
    <col min="21" max="21" width="14.1796875" style="4" bestFit="1" customWidth="1"/>
    <col min="22" max="22" width="14.1796875" bestFit="1" customWidth="1"/>
    <col min="23" max="23" width="10.90625" style="1"/>
    <col min="24" max="24" width="11.36328125" bestFit="1" customWidth="1"/>
    <col min="25" max="25" width="14.1796875" style="2" customWidth="1"/>
    <col min="26" max="26" width="0" style="2" hidden="1" customWidth="1"/>
    <col min="27" max="28" width="10.90625" style="2"/>
  </cols>
  <sheetData>
    <row r="1" spans="1:28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8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spans="1:28" x14ac:dyDescent="0.2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</row>
    <row r="4" spans="1:28" x14ac:dyDescent="0.25">
      <c r="A4" s="132" t="s">
        <v>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28" x14ac:dyDescent="0.25">
      <c r="A5" s="3"/>
    </row>
    <row r="6" spans="1:28" ht="13" thickBot="1" x14ac:dyDescent="0.3"/>
    <row r="7" spans="1:28" ht="13.5" customHeight="1" thickBot="1" x14ac:dyDescent="0.3">
      <c r="A7" s="133" t="s">
        <v>4</v>
      </c>
      <c r="B7" s="133" t="s">
        <v>5</v>
      </c>
      <c r="C7" s="136" t="s">
        <v>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 t="s">
        <v>311</v>
      </c>
      <c r="S7" s="138"/>
      <c r="T7" s="138"/>
      <c r="U7" s="139"/>
      <c r="V7" s="133" t="s">
        <v>7</v>
      </c>
      <c r="W7" s="140" t="s">
        <v>8</v>
      </c>
    </row>
    <row r="8" spans="1:28" ht="42.5" thickBot="1" x14ac:dyDescent="0.3">
      <c r="A8" s="134"/>
      <c r="B8" s="134"/>
      <c r="C8" s="6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94" t="s">
        <v>15</v>
      </c>
      <c r="J8" s="5" t="s">
        <v>16</v>
      </c>
      <c r="K8" s="5" t="s">
        <v>17</v>
      </c>
      <c r="L8" s="5" t="s">
        <v>18</v>
      </c>
      <c r="M8" s="94" t="s">
        <v>19</v>
      </c>
      <c r="N8" s="5" t="s">
        <v>20</v>
      </c>
      <c r="O8" s="5" t="s">
        <v>21</v>
      </c>
      <c r="P8" s="5" t="s">
        <v>22</v>
      </c>
      <c r="Q8" s="7" t="s">
        <v>23</v>
      </c>
      <c r="R8" s="5" t="s">
        <v>310</v>
      </c>
      <c r="S8" s="5" t="s">
        <v>312</v>
      </c>
      <c r="T8" s="7" t="s">
        <v>313</v>
      </c>
      <c r="U8" s="5" t="s">
        <v>23</v>
      </c>
      <c r="V8" s="134"/>
      <c r="W8" s="141"/>
    </row>
    <row r="9" spans="1:28" s="17" customFormat="1" ht="13" x14ac:dyDescent="0.3">
      <c r="A9" s="8">
        <v>0</v>
      </c>
      <c r="B9" s="118" t="s">
        <v>24</v>
      </c>
      <c r="C9" s="10">
        <f t="shared" ref="C9:V9" si="0">C10+C14+C17+C23+C26+C31</f>
        <v>3701658259</v>
      </c>
      <c r="D9" s="11">
        <f t="shared" si="0"/>
        <v>0</v>
      </c>
      <c r="E9" s="10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96">
        <f t="shared" si="0"/>
        <v>0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4">
        <f t="shared" si="0"/>
        <v>3701658259</v>
      </c>
      <c r="R9" s="107">
        <f t="shared" si="0"/>
        <v>1559991002.73</v>
      </c>
      <c r="S9" s="114">
        <f t="shared" si="0"/>
        <v>66696518.059999995</v>
      </c>
      <c r="T9" s="13">
        <f t="shared" si="0"/>
        <v>66696518.059999995</v>
      </c>
      <c r="U9" s="12">
        <f t="shared" si="0"/>
        <v>1626687520.79</v>
      </c>
      <c r="V9" s="15">
        <f t="shared" si="0"/>
        <v>2074970738.21</v>
      </c>
      <c r="W9" s="16">
        <f t="shared" ref="W9:W72" si="1">U9*100/Q9</f>
        <v>43.944832477038233</v>
      </c>
      <c r="Y9" s="43"/>
      <c r="Z9" s="93"/>
      <c r="AA9" s="18"/>
      <c r="AB9" s="19"/>
    </row>
    <row r="10" spans="1:28" s="17" customFormat="1" ht="13" hidden="1" x14ac:dyDescent="0.3">
      <c r="A10" s="20">
        <v>0.01</v>
      </c>
      <c r="B10" s="119" t="s">
        <v>25</v>
      </c>
      <c r="C10" s="22">
        <f t="shared" ref="C10:V10" si="2">C11+C12+C13</f>
        <v>1480689528</v>
      </c>
      <c r="D10" s="23">
        <f t="shared" si="2"/>
        <v>0</v>
      </c>
      <c r="E10" s="22">
        <f t="shared" si="2"/>
        <v>0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0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97">
        <f t="shared" si="2"/>
        <v>0</v>
      </c>
      <c r="N10" s="23">
        <f t="shared" si="2"/>
        <v>0</v>
      </c>
      <c r="O10" s="23">
        <f t="shared" si="2"/>
        <v>0</v>
      </c>
      <c r="P10" s="23">
        <f t="shared" si="2"/>
        <v>0</v>
      </c>
      <c r="Q10" s="25">
        <f t="shared" si="2"/>
        <v>1480689528</v>
      </c>
      <c r="R10" s="108">
        <f t="shared" si="2"/>
        <v>631710443.62</v>
      </c>
      <c r="S10" s="23">
        <f t="shared" si="2"/>
        <v>55424575.959999993</v>
      </c>
      <c r="T10" s="40">
        <f t="shared" si="2"/>
        <v>55424575.959999993</v>
      </c>
      <c r="U10" s="24">
        <f t="shared" si="2"/>
        <v>687135019.58000004</v>
      </c>
      <c r="V10" s="26">
        <f t="shared" si="2"/>
        <v>793554508.41999996</v>
      </c>
      <c r="W10" s="27">
        <f t="shared" si="1"/>
        <v>46.406421237281826</v>
      </c>
      <c r="Y10" s="43"/>
      <c r="Z10" s="93"/>
      <c r="AA10" s="18"/>
      <c r="AB10" s="19"/>
    </row>
    <row r="11" spans="1:28" ht="12.75" hidden="1" customHeight="1" x14ac:dyDescent="0.25">
      <c r="A11" s="28" t="s">
        <v>26</v>
      </c>
      <c r="B11" s="120" t="s">
        <v>27</v>
      </c>
      <c r="C11" s="30">
        <v>1229679728</v>
      </c>
      <c r="D11" s="31">
        <f>E11+F11+G11+H11+I11+J11+K11+L11+M11+N11+O11+P11</f>
        <v>0</v>
      </c>
      <c r="E11" s="30"/>
      <c r="F11" s="31"/>
      <c r="G11" s="31"/>
      <c r="H11" s="31"/>
      <c r="I11" s="31"/>
      <c r="J11" s="31"/>
      <c r="K11" s="31"/>
      <c r="L11" s="31"/>
      <c r="M11" s="98"/>
      <c r="N11" s="31"/>
      <c r="O11" s="31"/>
      <c r="P11" s="31"/>
      <c r="Q11" s="34">
        <f>C11+D11</f>
        <v>1229679728</v>
      </c>
      <c r="R11" s="109">
        <v>569765523.62</v>
      </c>
      <c r="S11" s="31"/>
      <c r="T11" s="33"/>
      <c r="U11" s="32">
        <f>R11+S11</f>
        <v>569765523.62</v>
      </c>
      <c r="V11" s="35">
        <f>Q11-U11</f>
        <v>659914204.38</v>
      </c>
      <c r="W11" s="36">
        <f t="shared" si="1"/>
        <v>46.334465035598278</v>
      </c>
      <c r="Y11" s="18"/>
      <c r="Z11" s="54"/>
      <c r="AA11" s="18"/>
    </row>
    <row r="12" spans="1:28" s="4" customFormat="1" hidden="1" x14ac:dyDescent="0.25">
      <c r="A12" s="37" t="s">
        <v>28</v>
      </c>
      <c r="B12" s="120" t="s">
        <v>29</v>
      </c>
      <c r="C12" s="30">
        <v>118717000</v>
      </c>
      <c r="D12" s="31">
        <f t="shared" ref="D12:D13" si="3">E12+F12+G12+H12+I12+J12+K12+L12+M12+N12+O12+P12</f>
        <v>0</v>
      </c>
      <c r="E12" s="30"/>
      <c r="F12" s="31"/>
      <c r="G12" s="31"/>
      <c r="H12" s="31"/>
      <c r="I12" s="31"/>
      <c r="J12" s="31"/>
      <c r="K12" s="31"/>
      <c r="L12" s="31"/>
      <c r="M12" s="98"/>
      <c r="N12" s="31"/>
      <c r="O12" s="31"/>
      <c r="P12" s="31"/>
      <c r="Q12" s="34">
        <f>C12+D12</f>
        <v>118717000</v>
      </c>
      <c r="R12" s="109"/>
      <c r="S12" s="31">
        <v>55424575.959999993</v>
      </c>
      <c r="T12" s="33">
        <v>55424575.959999993</v>
      </c>
      <c r="U12" s="32">
        <f t="shared" ref="U12:U13" si="4">R12+S12</f>
        <v>55424575.959999993</v>
      </c>
      <c r="V12" s="35">
        <f>Q12-U12</f>
        <v>63292424.040000007</v>
      </c>
      <c r="W12" s="38">
        <f t="shared" si="1"/>
        <v>46.686301001541473</v>
      </c>
      <c r="Y12" s="18"/>
      <c r="Z12" s="54"/>
      <c r="AA12" s="18"/>
      <c r="AB12" s="2"/>
    </row>
    <row r="13" spans="1:28" s="4" customFormat="1" hidden="1" x14ac:dyDescent="0.25">
      <c r="A13" s="37" t="s">
        <v>30</v>
      </c>
      <c r="B13" s="120" t="s">
        <v>31</v>
      </c>
      <c r="C13" s="30">
        <v>132292800</v>
      </c>
      <c r="D13" s="31">
        <f t="shared" si="3"/>
        <v>0</v>
      </c>
      <c r="E13" s="30"/>
      <c r="F13" s="31"/>
      <c r="G13" s="31"/>
      <c r="H13" s="31"/>
      <c r="I13" s="31"/>
      <c r="J13" s="31"/>
      <c r="K13" s="31"/>
      <c r="L13" s="31"/>
      <c r="M13" s="98"/>
      <c r="N13" s="31"/>
      <c r="O13" s="31"/>
      <c r="P13" s="31"/>
      <c r="Q13" s="34">
        <f>C13+D13</f>
        <v>132292800</v>
      </c>
      <c r="R13" s="109">
        <v>61944920</v>
      </c>
      <c r="S13" s="31"/>
      <c r="T13" s="33"/>
      <c r="U13" s="32">
        <f t="shared" si="4"/>
        <v>61944920</v>
      </c>
      <c r="V13" s="35">
        <f>Q13-U13</f>
        <v>70347880</v>
      </c>
      <c r="W13" s="38">
        <f t="shared" si="1"/>
        <v>46.824105317900901</v>
      </c>
      <c r="Y13" s="18"/>
      <c r="Z13" s="54"/>
      <c r="AA13" s="18"/>
      <c r="AB13" s="2"/>
    </row>
    <row r="14" spans="1:28" s="42" customFormat="1" ht="13" hidden="1" x14ac:dyDescent="0.3">
      <c r="A14" s="39">
        <v>0.02</v>
      </c>
      <c r="B14" s="119" t="s">
        <v>32</v>
      </c>
      <c r="C14" s="22">
        <f t="shared" ref="C14:V14" si="5">C15+C16</f>
        <v>5950000</v>
      </c>
      <c r="D14" s="23">
        <f t="shared" si="5"/>
        <v>0</v>
      </c>
      <c r="E14" s="22">
        <f t="shared" si="5"/>
        <v>0</v>
      </c>
      <c r="F14" s="23">
        <f t="shared" si="5"/>
        <v>0</v>
      </c>
      <c r="G14" s="23">
        <f t="shared" si="5"/>
        <v>0</v>
      </c>
      <c r="H14" s="23">
        <f t="shared" si="5"/>
        <v>0</v>
      </c>
      <c r="I14" s="23">
        <f t="shared" si="5"/>
        <v>0</v>
      </c>
      <c r="J14" s="23">
        <f t="shared" si="5"/>
        <v>0</v>
      </c>
      <c r="K14" s="23">
        <f t="shared" si="5"/>
        <v>0</v>
      </c>
      <c r="L14" s="23">
        <f t="shared" si="5"/>
        <v>0</v>
      </c>
      <c r="M14" s="97">
        <f t="shared" si="5"/>
        <v>0</v>
      </c>
      <c r="N14" s="23">
        <f t="shared" si="5"/>
        <v>0</v>
      </c>
      <c r="O14" s="23">
        <f t="shared" si="5"/>
        <v>0</v>
      </c>
      <c r="P14" s="23">
        <f t="shared" si="5"/>
        <v>0</v>
      </c>
      <c r="Q14" s="25">
        <f t="shared" si="5"/>
        <v>5950000</v>
      </c>
      <c r="R14" s="108">
        <f t="shared" si="5"/>
        <v>175047.75</v>
      </c>
      <c r="S14" s="23">
        <f t="shared" si="5"/>
        <v>0</v>
      </c>
      <c r="T14" s="40">
        <f t="shared" si="5"/>
        <v>0</v>
      </c>
      <c r="U14" s="24">
        <f t="shared" si="5"/>
        <v>175047.75</v>
      </c>
      <c r="V14" s="26">
        <f t="shared" si="5"/>
        <v>5774952.25</v>
      </c>
      <c r="W14" s="41">
        <f t="shared" si="1"/>
        <v>2.9419789915966388</v>
      </c>
      <c r="Y14" s="43"/>
      <c r="Z14" s="93"/>
      <c r="AA14" s="18"/>
      <c r="AB14" s="19"/>
    </row>
    <row r="15" spans="1:28" s="4" customFormat="1" hidden="1" x14ac:dyDescent="0.25">
      <c r="A15" s="37" t="s">
        <v>33</v>
      </c>
      <c r="B15" s="120" t="s">
        <v>34</v>
      </c>
      <c r="C15" s="30">
        <v>3750000</v>
      </c>
      <c r="D15" s="31">
        <f t="shared" ref="D15:D16" si="6">E15+F15+G15+H15+I15+J15+K15+L15+M15+N15+O15+P15</f>
        <v>0</v>
      </c>
      <c r="E15" s="30"/>
      <c r="F15" s="31"/>
      <c r="G15" s="31"/>
      <c r="H15" s="31"/>
      <c r="I15" s="31"/>
      <c r="J15" s="31"/>
      <c r="K15" s="31"/>
      <c r="L15" s="31"/>
      <c r="M15" s="98"/>
      <c r="N15" s="31"/>
      <c r="O15" s="31"/>
      <c r="P15" s="31"/>
      <c r="Q15" s="34">
        <f>C15+D15</f>
        <v>3750000</v>
      </c>
      <c r="R15" s="109">
        <v>175047.75</v>
      </c>
      <c r="S15" s="31"/>
      <c r="T15" s="33"/>
      <c r="U15" s="32">
        <f>R15+S15</f>
        <v>175047.75</v>
      </c>
      <c r="V15" s="35">
        <f>Q15-U15</f>
        <v>3574952.25</v>
      </c>
      <c r="W15" s="38">
        <f t="shared" si="1"/>
        <v>4.6679399999999998</v>
      </c>
      <c r="Y15" s="18"/>
      <c r="Z15" s="54"/>
      <c r="AA15" s="18"/>
      <c r="AB15" s="2"/>
    </row>
    <row r="16" spans="1:28" s="4" customFormat="1" hidden="1" x14ac:dyDescent="0.25">
      <c r="A16" s="37" t="s">
        <v>35</v>
      </c>
      <c r="B16" s="120" t="s">
        <v>36</v>
      </c>
      <c r="C16" s="30">
        <v>2200000</v>
      </c>
      <c r="D16" s="31">
        <f t="shared" si="6"/>
        <v>0</v>
      </c>
      <c r="E16" s="30"/>
      <c r="F16" s="31"/>
      <c r="G16" s="31"/>
      <c r="H16" s="31"/>
      <c r="I16" s="31"/>
      <c r="J16" s="31"/>
      <c r="K16" s="31"/>
      <c r="L16" s="31"/>
      <c r="M16" s="98"/>
      <c r="N16" s="31"/>
      <c r="O16" s="31"/>
      <c r="P16" s="31"/>
      <c r="Q16" s="34">
        <f>C16+D16</f>
        <v>2200000</v>
      </c>
      <c r="R16" s="109"/>
      <c r="S16" s="31"/>
      <c r="T16" s="33"/>
      <c r="U16" s="32">
        <f>R16+S16</f>
        <v>0</v>
      </c>
      <c r="V16" s="35">
        <f>Q16-U16</f>
        <v>2200000</v>
      </c>
      <c r="W16" s="38">
        <f t="shared" si="1"/>
        <v>0</v>
      </c>
      <c r="Y16" s="18"/>
      <c r="Z16" s="54"/>
      <c r="AA16" s="18"/>
      <c r="AB16" s="2"/>
    </row>
    <row r="17" spans="1:28" s="42" customFormat="1" ht="13" hidden="1" x14ac:dyDescent="0.3">
      <c r="A17" s="39">
        <v>0.03</v>
      </c>
      <c r="B17" s="119" t="s">
        <v>37</v>
      </c>
      <c r="C17" s="22">
        <f t="shared" ref="C17:V17" si="7">C18+C19+C20+C21+C22</f>
        <v>1545804752</v>
      </c>
      <c r="D17" s="23">
        <f t="shared" si="7"/>
        <v>0</v>
      </c>
      <c r="E17" s="22">
        <f t="shared" si="7"/>
        <v>0</v>
      </c>
      <c r="F17" s="23">
        <f t="shared" si="7"/>
        <v>0</v>
      </c>
      <c r="G17" s="23">
        <f t="shared" si="7"/>
        <v>0</v>
      </c>
      <c r="H17" s="23">
        <f t="shared" si="7"/>
        <v>0</v>
      </c>
      <c r="I17" s="23">
        <f t="shared" si="7"/>
        <v>0</v>
      </c>
      <c r="J17" s="23">
        <f t="shared" si="7"/>
        <v>0</v>
      </c>
      <c r="K17" s="23">
        <f t="shared" si="7"/>
        <v>0</v>
      </c>
      <c r="L17" s="23">
        <f t="shared" si="7"/>
        <v>0</v>
      </c>
      <c r="M17" s="97">
        <f t="shared" si="7"/>
        <v>0</v>
      </c>
      <c r="N17" s="23">
        <f t="shared" si="7"/>
        <v>0</v>
      </c>
      <c r="O17" s="23">
        <f t="shared" si="7"/>
        <v>0</v>
      </c>
      <c r="P17" s="23">
        <f t="shared" si="7"/>
        <v>0</v>
      </c>
      <c r="Q17" s="25">
        <f t="shared" si="7"/>
        <v>1545804752</v>
      </c>
      <c r="R17" s="108">
        <f t="shared" si="7"/>
        <v>700721159.37</v>
      </c>
      <c r="S17" s="23">
        <f t="shared" si="7"/>
        <v>0</v>
      </c>
      <c r="T17" s="40">
        <f t="shared" si="7"/>
        <v>0</v>
      </c>
      <c r="U17" s="24">
        <f t="shared" si="7"/>
        <v>700721159.37</v>
      </c>
      <c r="V17" s="26">
        <f t="shared" si="7"/>
        <v>845083592.63</v>
      </c>
      <c r="W17" s="41">
        <f t="shared" si="1"/>
        <v>45.330508815126223</v>
      </c>
      <c r="Y17" s="43"/>
      <c r="Z17" s="93"/>
      <c r="AA17" s="18"/>
      <c r="AB17" s="19"/>
    </row>
    <row r="18" spans="1:28" s="4" customFormat="1" ht="12.75" hidden="1" customHeight="1" x14ac:dyDescent="0.25">
      <c r="A18" s="37" t="s">
        <v>38</v>
      </c>
      <c r="B18" s="120" t="s">
        <v>39</v>
      </c>
      <c r="C18" s="30">
        <v>438055389</v>
      </c>
      <c r="D18" s="31">
        <f t="shared" ref="D18:D22" si="8">E18+F18+G18+H18+I18+J18+K18+L18+M18+N18+O18+P18</f>
        <v>0</v>
      </c>
      <c r="E18" s="30"/>
      <c r="F18" s="31"/>
      <c r="G18" s="31"/>
      <c r="H18" s="31"/>
      <c r="I18" s="31"/>
      <c r="J18" s="31"/>
      <c r="K18" s="31"/>
      <c r="L18" s="31"/>
      <c r="M18" s="98"/>
      <c r="N18" s="31"/>
      <c r="O18" s="31"/>
      <c r="P18" s="31"/>
      <c r="Q18" s="34">
        <f>C18+D18</f>
        <v>438055389</v>
      </c>
      <c r="R18" s="109">
        <v>203984567.31</v>
      </c>
      <c r="S18" s="31"/>
      <c r="T18" s="33"/>
      <c r="U18" s="32">
        <f t="shared" ref="U18:U22" si="9">R18+S18</f>
        <v>203984567.31</v>
      </c>
      <c r="V18" s="35">
        <f>Q18-U18</f>
        <v>234070821.69</v>
      </c>
      <c r="W18" s="38">
        <f t="shared" si="1"/>
        <v>46.565930344027798</v>
      </c>
      <c r="Y18" s="18"/>
      <c r="Z18" s="54"/>
      <c r="AA18" s="18"/>
      <c r="AB18" s="2"/>
    </row>
    <row r="19" spans="1:28" s="4" customFormat="1" ht="12.75" hidden="1" customHeight="1" x14ac:dyDescent="0.25">
      <c r="A19" s="37" t="s">
        <v>40</v>
      </c>
      <c r="B19" s="120" t="s">
        <v>41</v>
      </c>
      <c r="C19" s="30">
        <v>479651860</v>
      </c>
      <c r="D19" s="31">
        <f t="shared" si="8"/>
        <v>0</v>
      </c>
      <c r="E19" s="30"/>
      <c r="F19" s="31"/>
      <c r="G19" s="31"/>
      <c r="H19" s="31"/>
      <c r="I19" s="31"/>
      <c r="J19" s="31"/>
      <c r="K19" s="31"/>
      <c r="L19" s="31"/>
      <c r="M19" s="98"/>
      <c r="N19" s="31"/>
      <c r="O19" s="31"/>
      <c r="P19" s="31"/>
      <c r="Q19" s="34">
        <f>C19+D19</f>
        <v>479651860</v>
      </c>
      <c r="R19" s="109">
        <v>218136320.59</v>
      </c>
      <c r="S19" s="31"/>
      <c r="T19" s="33"/>
      <c r="U19" s="32">
        <f t="shared" si="9"/>
        <v>218136320.59</v>
      </c>
      <c r="V19" s="35">
        <f>Q19-U19</f>
        <v>261515539.41</v>
      </c>
      <c r="W19" s="38">
        <f t="shared" si="1"/>
        <v>45.478051641455117</v>
      </c>
      <c r="Y19" s="18"/>
      <c r="Z19" s="54"/>
      <c r="AA19" s="18"/>
      <c r="AB19" s="2"/>
    </row>
    <row r="20" spans="1:28" s="4" customFormat="1" hidden="1" x14ac:dyDescent="0.25">
      <c r="A20" s="37" t="s">
        <v>42</v>
      </c>
      <c r="B20" s="120" t="s">
        <v>43</v>
      </c>
      <c r="C20" s="30">
        <v>234836345</v>
      </c>
      <c r="D20" s="31">
        <f t="shared" si="8"/>
        <v>0</v>
      </c>
      <c r="E20" s="30"/>
      <c r="F20" s="31"/>
      <c r="G20" s="31"/>
      <c r="H20" s="31"/>
      <c r="I20" s="31"/>
      <c r="J20" s="31"/>
      <c r="K20" s="31"/>
      <c r="L20" s="31"/>
      <c r="M20" s="98"/>
      <c r="N20" s="31"/>
      <c r="O20" s="31"/>
      <c r="P20" s="31"/>
      <c r="Q20" s="34">
        <f>C20+D20</f>
        <v>234836345</v>
      </c>
      <c r="R20" s="109">
        <v>139340.75</v>
      </c>
      <c r="S20" s="31"/>
      <c r="T20" s="33"/>
      <c r="U20" s="32">
        <f t="shared" si="9"/>
        <v>139340.75</v>
      </c>
      <c r="V20" s="35">
        <f>Q20-U20</f>
        <v>234697004.25</v>
      </c>
      <c r="W20" s="38">
        <f t="shared" si="1"/>
        <v>5.9335257496023454E-2</v>
      </c>
      <c r="Y20" s="18"/>
      <c r="Z20" s="54"/>
      <c r="AA20" s="18"/>
      <c r="AB20" s="2"/>
    </row>
    <row r="21" spans="1:28" s="4" customFormat="1" hidden="1" x14ac:dyDescent="0.25">
      <c r="A21" s="37" t="s">
        <v>44</v>
      </c>
      <c r="B21" s="120" t="s">
        <v>45</v>
      </c>
      <c r="C21" s="30">
        <v>197000000</v>
      </c>
      <c r="D21" s="31">
        <f t="shared" si="8"/>
        <v>0</v>
      </c>
      <c r="E21" s="30"/>
      <c r="F21" s="31"/>
      <c r="G21" s="31"/>
      <c r="H21" s="31"/>
      <c r="I21" s="31"/>
      <c r="J21" s="31"/>
      <c r="K21" s="31"/>
      <c r="L21" s="31"/>
      <c r="M21" s="98"/>
      <c r="N21" s="31"/>
      <c r="O21" s="31"/>
      <c r="P21" s="31"/>
      <c r="Q21" s="34">
        <f>C21+D21</f>
        <v>197000000</v>
      </c>
      <c r="R21" s="109">
        <v>191303741.22</v>
      </c>
      <c r="S21" s="31"/>
      <c r="T21" s="33"/>
      <c r="U21" s="32">
        <f t="shared" si="9"/>
        <v>191303741.22</v>
      </c>
      <c r="V21" s="35">
        <f>Q21-U21</f>
        <v>5696258.7800000012</v>
      </c>
      <c r="W21" s="38">
        <f t="shared" si="1"/>
        <v>97.108498081218272</v>
      </c>
      <c r="Y21" s="18"/>
      <c r="Z21" s="54"/>
      <c r="AA21" s="18"/>
      <c r="AB21" s="2"/>
    </row>
    <row r="22" spans="1:28" s="4" customFormat="1" ht="12.75" hidden="1" customHeight="1" x14ac:dyDescent="0.25">
      <c r="A22" s="37" t="s">
        <v>46</v>
      </c>
      <c r="B22" s="120" t="s">
        <v>47</v>
      </c>
      <c r="C22" s="30">
        <v>196261158</v>
      </c>
      <c r="D22" s="31">
        <f t="shared" si="8"/>
        <v>0</v>
      </c>
      <c r="E22" s="30"/>
      <c r="F22" s="31"/>
      <c r="G22" s="31"/>
      <c r="H22" s="31"/>
      <c r="I22" s="31"/>
      <c r="J22" s="31"/>
      <c r="K22" s="31"/>
      <c r="L22" s="31"/>
      <c r="M22" s="98"/>
      <c r="N22" s="31"/>
      <c r="O22" s="31"/>
      <c r="P22" s="31"/>
      <c r="Q22" s="34">
        <f>C22+D22</f>
        <v>196261158</v>
      </c>
      <c r="R22" s="109">
        <v>87157189.5</v>
      </c>
      <c r="S22" s="31"/>
      <c r="T22" s="33"/>
      <c r="U22" s="32">
        <f t="shared" si="9"/>
        <v>87157189.5</v>
      </c>
      <c r="V22" s="35">
        <f>Q22-U22</f>
        <v>109103968.5</v>
      </c>
      <c r="W22" s="38">
        <f t="shared" si="1"/>
        <v>44.408781843628987</v>
      </c>
      <c r="Y22" s="18"/>
      <c r="Z22" s="54"/>
      <c r="AA22" s="18"/>
      <c r="AB22" s="2"/>
    </row>
    <row r="23" spans="1:28" s="42" customFormat="1" ht="21" hidden="1" x14ac:dyDescent="0.3">
      <c r="A23" s="44">
        <v>0.04</v>
      </c>
      <c r="B23" s="121" t="s">
        <v>48</v>
      </c>
      <c r="C23" s="46">
        <f t="shared" ref="C23:V23" si="10">C24+C25</f>
        <v>274868989</v>
      </c>
      <c r="D23" s="47">
        <f t="shared" si="10"/>
        <v>0</v>
      </c>
      <c r="E23" s="46">
        <f t="shared" si="10"/>
        <v>0</v>
      </c>
      <c r="F23" s="47">
        <f t="shared" si="10"/>
        <v>0</v>
      </c>
      <c r="G23" s="47">
        <f t="shared" si="10"/>
        <v>0</v>
      </c>
      <c r="H23" s="47">
        <f t="shared" si="10"/>
        <v>0</v>
      </c>
      <c r="I23" s="47">
        <f t="shared" si="10"/>
        <v>0</v>
      </c>
      <c r="J23" s="47">
        <f t="shared" si="10"/>
        <v>0</v>
      </c>
      <c r="K23" s="47">
        <f t="shared" si="10"/>
        <v>0</v>
      </c>
      <c r="L23" s="47">
        <f t="shared" si="10"/>
        <v>0</v>
      </c>
      <c r="M23" s="99">
        <f t="shared" si="10"/>
        <v>0</v>
      </c>
      <c r="N23" s="47">
        <f t="shared" si="10"/>
        <v>0</v>
      </c>
      <c r="O23" s="47">
        <f t="shared" si="10"/>
        <v>0</v>
      </c>
      <c r="P23" s="47">
        <f t="shared" si="10"/>
        <v>0</v>
      </c>
      <c r="Q23" s="50">
        <f t="shared" si="10"/>
        <v>274868989</v>
      </c>
      <c r="R23" s="110">
        <f t="shared" si="10"/>
        <v>93117237.310000002</v>
      </c>
      <c r="S23" s="47">
        <f t="shared" si="10"/>
        <v>5396652.9500000002</v>
      </c>
      <c r="T23" s="49">
        <f t="shared" si="10"/>
        <v>5396652.9500000002</v>
      </c>
      <c r="U23" s="48">
        <f t="shared" si="10"/>
        <v>98513890.260000005</v>
      </c>
      <c r="V23" s="51">
        <f t="shared" si="10"/>
        <v>176355098.74000001</v>
      </c>
      <c r="W23" s="41">
        <f t="shared" si="1"/>
        <v>35.840307274532158</v>
      </c>
      <c r="Y23" s="43"/>
      <c r="Z23" s="93"/>
      <c r="AA23" s="18"/>
      <c r="AB23" s="19"/>
    </row>
    <row r="24" spans="1:28" s="4" customFormat="1" ht="20" hidden="1" x14ac:dyDescent="0.25">
      <c r="A24" s="52" t="s">
        <v>49</v>
      </c>
      <c r="B24" s="122" t="s">
        <v>50</v>
      </c>
      <c r="C24" s="30">
        <v>260773144</v>
      </c>
      <c r="D24" s="31">
        <f t="shared" ref="D24:D25" si="11">E24+F24+G24+H24+I24+J24+K24+L24+M24+N24+O24+P24</f>
        <v>0</v>
      </c>
      <c r="E24" s="30">
        <f>(E11+E12+E13+E15+E18+E19+E22)*9.25%</f>
        <v>0</v>
      </c>
      <c r="F24" s="31"/>
      <c r="G24" s="31">
        <f t="shared" ref="G24:I24" si="12">(G11+G12+G13+G15+G18+G19+G22)*9.25%</f>
        <v>0</v>
      </c>
      <c r="H24" s="31">
        <f t="shared" si="12"/>
        <v>0</v>
      </c>
      <c r="I24" s="31">
        <f t="shared" si="12"/>
        <v>0</v>
      </c>
      <c r="J24" s="31"/>
      <c r="K24" s="31"/>
      <c r="L24" s="31"/>
      <c r="M24" s="98">
        <f t="shared" ref="M24" si="13">(M11+M12+M13+M15+M18+M19+M22)*9.25%</f>
        <v>0</v>
      </c>
      <c r="N24" s="31"/>
      <c r="O24" s="31"/>
      <c r="P24" s="31"/>
      <c r="Q24" s="34">
        <f>C24+D24</f>
        <v>260773144</v>
      </c>
      <c r="R24" s="109">
        <v>88342837</v>
      </c>
      <c r="S24" s="31">
        <v>5119901.5</v>
      </c>
      <c r="T24" s="33">
        <v>5119901.5</v>
      </c>
      <c r="U24" s="32">
        <f t="shared" ref="U24:U25" si="14">R24+S24</f>
        <v>93462738.5</v>
      </c>
      <c r="V24" s="35">
        <f>Q24-U24</f>
        <v>167310405.5</v>
      </c>
      <c r="W24" s="38">
        <f t="shared" si="1"/>
        <v>35.840630314293406</v>
      </c>
      <c r="Y24" s="18"/>
      <c r="Z24" s="54"/>
      <c r="AA24" s="18"/>
      <c r="AB24" s="2"/>
    </row>
    <row r="25" spans="1:28" s="4" customFormat="1" hidden="1" x14ac:dyDescent="0.25">
      <c r="A25" s="37" t="s">
        <v>51</v>
      </c>
      <c r="B25" s="120" t="s">
        <v>52</v>
      </c>
      <c r="C25" s="30">
        <v>14095845</v>
      </c>
      <c r="D25" s="31">
        <f t="shared" si="11"/>
        <v>0</v>
      </c>
      <c r="E25" s="30">
        <f t="shared" ref="E25" si="15">(E11+E12+E13+E15+E18+E19+E22)*0.5%</f>
        <v>0</v>
      </c>
      <c r="F25" s="31"/>
      <c r="G25" s="31">
        <f t="shared" ref="G25:I25" si="16">(G11+G12+G13+G15+G18+G19+G22)*0.5%</f>
        <v>0</v>
      </c>
      <c r="H25" s="31">
        <f t="shared" si="16"/>
        <v>0</v>
      </c>
      <c r="I25" s="31">
        <f t="shared" si="16"/>
        <v>0</v>
      </c>
      <c r="J25" s="31"/>
      <c r="K25" s="31"/>
      <c r="L25" s="31"/>
      <c r="M25" s="98">
        <f t="shared" ref="M25" si="17">(M11+M12+M13+M15+M18+M19+M22)*0.5%</f>
        <v>0</v>
      </c>
      <c r="N25" s="31"/>
      <c r="O25" s="31"/>
      <c r="P25" s="31"/>
      <c r="Q25" s="34">
        <f>C25+D25</f>
        <v>14095845</v>
      </c>
      <c r="R25" s="109">
        <v>4774400.3099999996</v>
      </c>
      <c r="S25" s="31">
        <v>276751.45</v>
      </c>
      <c r="T25" s="33">
        <v>276751.45</v>
      </c>
      <c r="U25" s="32">
        <f t="shared" si="14"/>
        <v>5051151.76</v>
      </c>
      <c r="V25" s="35">
        <f>Q25-U25</f>
        <v>9044693.2400000002</v>
      </c>
      <c r="W25" s="38">
        <f t="shared" si="1"/>
        <v>35.834331038685512</v>
      </c>
      <c r="Y25" s="18"/>
      <c r="Z25" s="54"/>
      <c r="AA25" s="18"/>
      <c r="AB25" s="2"/>
    </row>
    <row r="26" spans="1:28" s="42" customFormat="1" ht="21" hidden="1" x14ac:dyDescent="0.3">
      <c r="A26" s="44">
        <v>0.05</v>
      </c>
      <c r="B26" s="121" t="s">
        <v>53</v>
      </c>
      <c r="C26" s="46">
        <f t="shared" ref="C26:V26" si="18">C27+C28+C29+C30</f>
        <v>394344990</v>
      </c>
      <c r="D26" s="47">
        <f t="shared" si="18"/>
        <v>0</v>
      </c>
      <c r="E26" s="46">
        <f t="shared" si="18"/>
        <v>0</v>
      </c>
      <c r="F26" s="47">
        <f t="shared" si="18"/>
        <v>0</v>
      </c>
      <c r="G26" s="47">
        <f t="shared" si="18"/>
        <v>0</v>
      </c>
      <c r="H26" s="47">
        <f t="shared" si="18"/>
        <v>0</v>
      </c>
      <c r="I26" s="47">
        <f t="shared" si="18"/>
        <v>0</v>
      </c>
      <c r="J26" s="47">
        <f t="shared" si="18"/>
        <v>0</v>
      </c>
      <c r="K26" s="47">
        <f t="shared" si="18"/>
        <v>0</v>
      </c>
      <c r="L26" s="47">
        <f t="shared" si="18"/>
        <v>0</v>
      </c>
      <c r="M26" s="99">
        <f t="shared" si="18"/>
        <v>0</v>
      </c>
      <c r="N26" s="47">
        <f t="shared" si="18"/>
        <v>0</v>
      </c>
      <c r="O26" s="47">
        <f t="shared" si="18"/>
        <v>0</v>
      </c>
      <c r="P26" s="47">
        <f t="shared" si="18"/>
        <v>0</v>
      </c>
      <c r="Q26" s="50">
        <f t="shared" si="18"/>
        <v>394344990</v>
      </c>
      <c r="R26" s="110">
        <f t="shared" si="18"/>
        <v>134267114.68000001</v>
      </c>
      <c r="S26" s="47">
        <f t="shared" si="18"/>
        <v>5875289.1499999994</v>
      </c>
      <c r="T26" s="49">
        <f t="shared" si="18"/>
        <v>5875289.1499999994</v>
      </c>
      <c r="U26" s="48">
        <f t="shared" si="18"/>
        <v>140142403.82999998</v>
      </c>
      <c r="V26" s="51">
        <f t="shared" si="18"/>
        <v>254202586.16999999</v>
      </c>
      <c r="W26" s="41">
        <f t="shared" si="1"/>
        <v>35.53802061235772</v>
      </c>
      <c r="Y26" s="43"/>
      <c r="Z26" s="93"/>
      <c r="AA26" s="18"/>
      <c r="AB26" s="19"/>
    </row>
    <row r="27" spans="1:28" s="4" customFormat="1" hidden="1" x14ac:dyDescent="0.25">
      <c r="A27" s="37" t="s">
        <v>54</v>
      </c>
      <c r="B27" s="120" t="s">
        <v>55</v>
      </c>
      <c r="C27" s="30">
        <v>148006379</v>
      </c>
      <c r="D27" s="31">
        <f t="shared" ref="D27:D30" si="19">E27+F27+G27+H27+I27+J27+K27+L27+M27+N27+O27+P27</f>
        <v>0</v>
      </c>
      <c r="E27" s="30">
        <f>(E11+E12+E13+E15+E18+E19+E22)*5.08%</f>
        <v>0</v>
      </c>
      <c r="F27" s="31"/>
      <c r="G27" s="31">
        <f t="shared" ref="G27:I27" si="20">(G11+G12+G13+G15+G18+G19+G22)*5.08%</f>
        <v>0</v>
      </c>
      <c r="H27" s="31">
        <f t="shared" si="20"/>
        <v>0</v>
      </c>
      <c r="I27" s="31">
        <f t="shared" si="20"/>
        <v>0</v>
      </c>
      <c r="J27" s="31"/>
      <c r="K27" s="31"/>
      <c r="L27" s="31"/>
      <c r="M27" s="98">
        <f>(M11+M12+M13+M15+M18+M19+M22)*5.08%</f>
        <v>0</v>
      </c>
      <c r="N27" s="31"/>
      <c r="O27" s="31"/>
      <c r="P27" s="31"/>
      <c r="Q27" s="34">
        <f>C27+D27</f>
        <v>148006379</v>
      </c>
      <c r="R27" s="109">
        <v>50137269</v>
      </c>
      <c r="S27" s="31">
        <v>2905890.02</v>
      </c>
      <c r="T27" s="33">
        <v>2905890.02</v>
      </c>
      <c r="U27" s="32">
        <f t="shared" ref="U27:U30" si="21">R27+S27</f>
        <v>53043159.020000003</v>
      </c>
      <c r="V27" s="35">
        <f>Q27-U27</f>
        <v>94963219.979999989</v>
      </c>
      <c r="W27" s="38">
        <f t="shared" si="1"/>
        <v>35.838427626149816</v>
      </c>
      <c r="Y27" s="18"/>
      <c r="Z27" s="54"/>
      <c r="AA27" s="18"/>
      <c r="AB27" s="2"/>
    </row>
    <row r="28" spans="1:28" s="4" customFormat="1" hidden="1" x14ac:dyDescent="0.25">
      <c r="A28" s="37" t="s">
        <v>56</v>
      </c>
      <c r="B28" s="120" t="s">
        <v>57</v>
      </c>
      <c r="C28" s="30">
        <v>42287537</v>
      </c>
      <c r="D28" s="31">
        <f t="shared" si="19"/>
        <v>0</v>
      </c>
      <c r="E28" s="30">
        <f t="shared" ref="E28" si="22">(E11+E12+E13+E15+E18+E19+E22)*1.5%</f>
        <v>0</v>
      </c>
      <c r="F28" s="31"/>
      <c r="G28" s="31">
        <f t="shared" ref="G28:I28" si="23">(G11+G12+G13+G15+G18+G19+G22)*1.5%</f>
        <v>0</v>
      </c>
      <c r="H28" s="31">
        <f t="shared" si="23"/>
        <v>0</v>
      </c>
      <c r="I28" s="31">
        <f t="shared" si="23"/>
        <v>0</v>
      </c>
      <c r="J28" s="31"/>
      <c r="K28" s="31"/>
      <c r="L28" s="31"/>
      <c r="M28" s="98">
        <f t="shared" ref="M28" si="24">(M11+M12+M13+M15+M18+M19+M22)*1.5%</f>
        <v>0</v>
      </c>
      <c r="N28" s="31"/>
      <c r="O28" s="31"/>
      <c r="P28" s="31"/>
      <c r="Q28" s="34">
        <f>C28+D28</f>
        <v>42287537</v>
      </c>
      <c r="R28" s="109">
        <v>28645457.98</v>
      </c>
      <c r="S28" s="31">
        <v>830254.30999999994</v>
      </c>
      <c r="T28" s="33">
        <v>830254.30999999994</v>
      </c>
      <c r="U28" s="32">
        <f t="shared" si="21"/>
        <v>29475712.289999999</v>
      </c>
      <c r="V28" s="35">
        <f>Q28-U28</f>
        <v>12811824.710000001</v>
      </c>
      <c r="W28" s="38">
        <f t="shared" si="1"/>
        <v>69.703071829413943</v>
      </c>
      <c r="Y28" s="18"/>
      <c r="Z28" s="54"/>
      <c r="AA28" s="18"/>
      <c r="AB28" s="2"/>
    </row>
    <row r="29" spans="1:28" s="4" customFormat="1" hidden="1" x14ac:dyDescent="0.25">
      <c r="A29" s="37" t="s">
        <v>58</v>
      </c>
      <c r="B29" s="120" t="s">
        <v>59</v>
      </c>
      <c r="C29" s="30">
        <v>84575074</v>
      </c>
      <c r="D29" s="31">
        <f t="shared" si="19"/>
        <v>0</v>
      </c>
      <c r="E29" s="30">
        <f t="shared" ref="E29" si="25">(E11+E12+E13+E15+E18+E19+E22)*3%</f>
        <v>0</v>
      </c>
      <c r="F29" s="31"/>
      <c r="G29" s="31">
        <f t="shared" ref="G29:I29" si="26">(G11+G12+G13+G15+G18+G19+G22)*3%</f>
        <v>0</v>
      </c>
      <c r="H29" s="31">
        <f t="shared" si="26"/>
        <v>0</v>
      </c>
      <c r="I29" s="31">
        <f t="shared" si="26"/>
        <v>0</v>
      </c>
      <c r="J29" s="31"/>
      <c r="K29" s="31"/>
      <c r="L29" s="31"/>
      <c r="M29" s="98">
        <f t="shared" ref="M29" si="27">(M11+M12+M13+M15+M18+M19+M22)*3%</f>
        <v>0</v>
      </c>
      <c r="N29" s="31"/>
      <c r="O29" s="31"/>
      <c r="P29" s="31"/>
      <c r="Q29" s="34">
        <f>C29+D29</f>
        <v>84575074</v>
      </c>
      <c r="R29" s="109">
        <v>14322780</v>
      </c>
      <c r="S29" s="31">
        <v>1660508.6099999999</v>
      </c>
      <c r="T29" s="33">
        <v>1660508.6099999999</v>
      </c>
      <c r="U29" s="32">
        <f t="shared" si="21"/>
        <v>15983288.609999999</v>
      </c>
      <c r="V29" s="35">
        <f>Q29-U29</f>
        <v>68591785.390000001</v>
      </c>
      <c r="W29" s="38">
        <f t="shared" si="1"/>
        <v>18.89834422137189</v>
      </c>
      <c r="Y29" s="18"/>
      <c r="Z29" s="54"/>
      <c r="AA29" s="18"/>
      <c r="AB29" s="2"/>
    </row>
    <row r="30" spans="1:28" s="4" customFormat="1" hidden="1" x14ac:dyDescent="0.25">
      <c r="A30" s="37" t="s">
        <v>60</v>
      </c>
      <c r="B30" s="120" t="s">
        <v>61</v>
      </c>
      <c r="C30" s="30">
        <v>119476000</v>
      </c>
      <c r="D30" s="31">
        <f t="shared" si="19"/>
        <v>0</v>
      </c>
      <c r="E30" s="30"/>
      <c r="F30" s="31"/>
      <c r="G30" s="31"/>
      <c r="H30" s="31"/>
      <c r="I30" s="31"/>
      <c r="J30" s="31"/>
      <c r="K30" s="31"/>
      <c r="L30" s="31"/>
      <c r="M30" s="98"/>
      <c r="N30" s="31"/>
      <c r="O30" s="31"/>
      <c r="P30" s="31"/>
      <c r="Q30" s="34">
        <f>C30+D30</f>
        <v>119476000</v>
      </c>
      <c r="R30" s="109">
        <v>41161607.699999996</v>
      </c>
      <c r="S30" s="31">
        <v>478636.20999999996</v>
      </c>
      <c r="T30" s="33">
        <v>478636.20999999996</v>
      </c>
      <c r="U30" s="32">
        <f t="shared" si="21"/>
        <v>41640243.909999996</v>
      </c>
      <c r="V30" s="35">
        <f>Q30-U30</f>
        <v>77835756.090000004</v>
      </c>
      <c r="W30" s="38">
        <f t="shared" si="1"/>
        <v>34.852392036894436</v>
      </c>
      <c r="Y30" s="18"/>
      <c r="Z30" s="54"/>
      <c r="AA30" s="18"/>
      <c r="AB30" s="2"/>
    </row>
    <row r="31" spans="1:28" s="42" customFormat="1" ht="13" hidden="1" x14ac:dyDescent="0.3">
      <c r="A31" s="39" t="s">
        <v>62</v>
      </c>
      <c r="B31" s="119" t="s">
        <v>63</v>
      </c>
      <c r="C31" s="22">
        <f t="shared" ref="C31:V31" si="28">C32</f>
        <v>0</v>
      </c>
      <c r="D31" s="23">
        <f t="shared" si="28"/>
        <v>0</v>
      </c>
      <c r="E31" s="22">
        <f t="shared" si="28"/>
        <v>0</v>
      </c>
      <c r="F31" s="23">
        <f t="shared" si="28"/>
        <v>0</v>
      </c>
      <c r="G31" s="23">
        <f t="shared" si="28"/>
        <v>0</v>
      </c>
      <c r="H31" s="23">
        <f t="shared" si="28"/>
        <v>0</v>
      </c>
      <c r="I31" s="23">
        <f t="shared" si="28"/>
        <v>0</v>
      </c>
      <c r="J31" s="23">
        <f t="shared" si="28"/>
        <v>0</v>
      </c>
      <c r="K31" s="23">
        <f t="shared" si="28"/>
        <v>0</v>
      </c>
      <c r="L31" s="23">
        <f t="shared" si="28"/>
        <v>0</v>
      </c>
      <c r="M31" s="97">
        <f t="shared" si="28"/>
        <v>0</v>
      </c>
      <c r="N31" s="23">
        <f t="shared" si="28"/>
        <v>0</v>
      </c>
      <c r="O31" s="23">
        <f t="shared" si="28"/>
        <v>0</v>
      </c>
      <c r="P31" s="23">
        <f t="shared" si="28"/>
        <v>0</v>
      </c>
      <c r="Q31" s="25">
        <f t="shared" si="28"/>
        <v>0</v>
      </c>
      <c r="R31" s="108">
        <f t="shared" si="28"/>
        <v>0</v>
      </c>
      <c r="S31" s="23">
        <f t="shared" si="28"/>
        <v>0</v>
      </c>
      <c r="T31" s="40">
        <f t="shared" si="28"/>
        <v>0</v>
      </c>
      <c r="U31" s="24">
        <f t="shared" si="28"/>
        <v>0</v>
      </c>
      <c r="V31" s="26">
        <f t="shared" si="28"/>
        <v>0</v>
      </c>
      <c r="W31" s="41" t="e">
        <f t="shared" si="1"/>
        <v>#DIV/0!</v>
      </c>
      <c r="Y31" s="43"/>
      <c r="Z31" s="93"/>
      <c r="AA31" s="18"/>
      <c r="AB31" s="19"/>
    </row>
    <row r="32" spans="1:28" s="4" customFormat="1" hidden="1" x14ac:dyDescent="0.25">
      <c r="A32" s="37" t="s">
        <v>64</v>
      </c>
      <c r="B32" s="120" t="s">
        <v>65</v>
      </c>
      <c r="C32" s="30"/>
      <c r="D32" s="31">
        <f>E32+F32+G32+H32+I32+J32+K32+L32+M32+N32+O32+P32</f>
        <v>0</v>
      </c>
      <c r="E32" s="30"/>
      <c r="F32" s="31"/>
      <c r="G32" s="31"/>
      <c r="H32" s="31"/>
      <c r="I32" s="31"/>
      <c r="J32" s="31"/>
      <c r="K32" s="31"/>
      <c r="L32" s="31"/>
      <c r="M32" s="98"/>
      <c r="N32" s="31"/>
      <c r="O32" s="31"/>
      <c r="P32" s="31"/>
      <c r="Q32" s="34">
        <f>C32+D32</f>
        <v>0</v>
      </c>
      <c r="R32" s="109"/>
      <c r="S32" s="31">
        <v>0</v>
      </c>
      <c r="T32" s="33"/>
      <c r="U32" s="32">
        <f>R32+S32</f>
        <v>0</v>
      </c>
      <c r="V32" s="35">
        <f>Q32-U32</f>
        <v>0</v>
      </c>
      <c r="W32" s="38" t="e">
        <f t="shared" si="1"/>
        <v>#DIV/0!</v>
      </c>
      <c r="Y32" s="18"/>
      <c r="Z32" s="54"/>
      <c r="AA32" s="18"/>
      <c r="AB32" s="2"/>
    </row>
    <row r="33" spans="1:28" s="42" customFormat="1" ht="13" x14ac:dyDescent="0.3">
      <c r="A33" s="39">
        <v>1</v>
      </c>
      <c r="B33" s="119" t="s">
        <v>66</v>
      </c>
      <c r="C33" s="22">
        <f t="shared" ref="C33:V33" si="29">C34+C40+C46+C54+C62+C67+C69+C73+C83+C85</f>
        <v>613312242</v>
      </c>
      <c r="D33" s="23">
        <f t="shared" si="29"/>
        <v>-6993041</v>
      </c>
      <c r="E33" s="22">
        <f t="shared" si="29"/>
        <v>0</v>
      </c>
      <c r="F33" s="23">
        <f t="shared" si="29"/>
        <v>0</v>
      </c>
      <c r="G33" s="23">
        <f t="shared" si="29"/>
        <v>-6993041</v>
      </c>
      <c r="H33" s="23">
        <f t="shared" si="29"/>
        <v>0</v>
      </c>
      <c r="I33" s="23">
        <f t="shared" si="29"/>
        <v>0</v>
      </c>
      <c r="J33" s="23">
        <f t="shared" si="29"/>
        <v>0</v>
      </c>
      <c r="K33" s="23">
        <f t="shared" si="29"/>
        <v>0</v>
      </c>
      <c r="L33" s="23">
        <f t="shared" si="29"/>
        <v>0</v>
      </c>
      <c r="M33" s="97">
        <f t="shared" si="29"/>
        <v>0</v>
      </c>
      <c r="N33" s="23">
        <f t="shared" si="29"/>
        <v>0</v>
      </c>
      <c r="O33" s="23">
        <f t="shared" si="29"/>
        <v>0</v>
      </c>
      <c r="P33" s="23">
        <f t="shared" si="29"/>
        <v>0</v>
      </c>
      <c r="Q33" s="25">
        <f t="shared" si="29"/>
        <v>606319201</v>
      </c>
      <c r="R33" s="108">
        <f t="shared" si="29"/>
        <v>0</v>
      </c>
      <c r="S33" s="23">
        <f t="shared" si="29"/>
        <v>248492670.10000002</v>
      </c>
      <c r="T33" s="40">
        <f t="shared" si="29"/>
        <v>227266741.09999999</v>
      </c>
      <c r="U33" s="24">
        <f t="shared" si="29"/>
        <v>248492670.10000002</v>
      </c>
      <c r="V33" s="26">
        <f t="shared" si="29"/>
        <v>357826530.89999998</v>
      </c>
      <c r="W33" s="41">
        <f t="shared" si="1"/>
        <v>40.983803529586723</v>
      </c>
      <c r="Y33" s="43"/>
      <c r="Z33" s="93"/>
      <c r="AA33" s="18"/>
      <c r="AB33" s="19"/>
    </row>
    <row r="34" spans="1:28" s="42" customFormat="1" ht="13" hidden="1" x14ac:dyDescent="0.3">
      <c r="A34" s="39">
        <v>1.01</v>
      </c>
      <c r="B34" s="119" t="s">
        <v>67</v>
      </c>
      <c r="C34" s="22">
        <f t="shared" ref="C34:V34" si="30">C35+C36+C37+C38+C39</f>
        <v>0</v>
      </c>
      <c r="D34" s="23">
        <f t="shared" si="30"/>
        <v>0</v>
      </c>
      <c r="E34" s="22">
        <f t="shared" si="30"/>
        <v>0</v>
      </c>
      <c r="F34" s="23">
        <f t="shared" si="30"/>
        <v>0</v>
      </c>
      <c r="G34" s="23">
        <f t="shared" si="30"/>
        <v>0</v>
      </c>
      <c r="H34" s="23">
        <f t="shared" si="30"/>
        <v>0</v>
      </c>
      <c r="I34" s="23">
        <f t="shared" si="30"/>
        <v>0</v>
      </c>
      <c r="J34" s="23">
        <f t="shared" si="30"/>
        <v>0</v>
      </c>
      <c r="K34" s="23">
        <f t="shared" si="30"/>
        <v>0</v>
      </c>
      <c r="L34" s="23">
        <f t="shared" si="30"/>
        <v>0</v>
      </c>
      <c r="M34" s="97">
        <f t="shared" si="30"/>
        <v>0</v>
      </c>
      <c r="N34" s="23">
        <f t="shared" si="30"/>
        <v>0</v>
      </c>
      <c r="O34" s="23">
        <f t="shared" si="30"/>
        <v>0</v>
      </c>
      <c r="P34" s="23">
        <f t="shared" si="30"/>
        <v>0</v>
      </c>
      <c r="Q34" s="25">
        <f t="shared" si="30"/>
        <v>0</v>
      </c>
      <c r="R34" s="108">
        <f t="shared" si="30"/>
        <v>0</v>
      </c>
      <c r="S34" s="23">
        <f t="shared" si="30"/>
        <v>0</v>
      </c>
      <c r="T34" s="40">
        <f t="shared" si="30"/>
        <v>0</v>
      </c>
      <c r="U34" s="24">
        <f t="shared" si="30"/>
        <v>0</v>
      </c>
      <c r="V34" s="26">
        <f t="shared" si="30"/>
        <v>0</v>
      </c>
      <c r="W34" s="41" t="e">
        <f t="shared" si="1"/>
        <v>#DIV/0!</v>
      </c>
      <c r="Y34" s="43"/>
      <c r="Z34" s="93"/>
      <c r="AA34" s="18"/>
      <c r="AB34" s="19"/>
    </row>
    <row r="35" spans="1:28" s="4" customFormat="1" hidden="1" x14ac:dyDescent="0.25">
      <c r="A35" s="37" t="s">
        <v>68</v>
      </c>
      <c r="B35" s="120" t="s">
        <v>69</v>
      </c>
      <c r="C35" s="30"/>
      <c r="D35" s="31">
        <f t="shared" ref="D35:D39" si="31">E35+F35+G35+H35+I35+J35+K35+L35+M35+N35+O35+P35</f>
        <v>0</v>
      </c>
      <c r="E35" s="30"/>
      <c r="F35" s="31"/>
      <c r="G35" s="31"/>
      <c r="H35" s="31"/>
      <c r="I35" s="31"/>
      <c r="J35" s="31"/>
      <c r="K35" s="31"/>
      <c r="L35" s="31"/>
      <c r="M35" s="98"/>
      <c r="N35" s="31"/>
      <c r="O35" s="31"/>
      <c r="P35" s="31"/>
      <c r="Q35" s="34">
        <f>C35+D35</f>
        <v>0</v>
      </c>
      <c r="R35" s="109"/>
      <c r="S35" s="31">
        <v>0</v>
      </c>
      <c r="T35" s="33"/>
      <c r="U35" s="32">
        <f t="shared" ref="U35:U39" si="32">R35+S35</f>
        <v>0</v>
      </c>
      <c r="V35" s="35">
        <f>Q35-U35</f>
        <v>0</v>
      </c>
      <c r="W35" s="38" t="e">
        <f t="shared" si="1"/>
        <v>#DIV/0!</v>
      </c>
      <c r="Y35" s="18"/>
      <c r="Z35" s="54"/>
      <c r="AA35" s="18"/>
      <c r="AB35" s="2"/>
    </row>
    <row r="36" spans="1:28" s="4" customFormat="1" hidden="1" x14ac:dyDescent="0.25">
      <c r="A36" s="37" t="s">
        <v>70</v>
      </c>
      <c r="B36" s="120" t="s">
        <v>71</v>
      </c>
      <c r="C36" s="30"/>
      <c r="D36" s="31">
        <f t="shared" si="31"/>
        <v>0</v>
      </c>
      <c r="E36" s="30"/>
      <c r="F36" s="31"/>
      <c r="G36" s="31"/>
      <c r="H36" s="31"/>
      <c r="I36" s="31"/>
      <c r="J36" s="31"/>
      <c r="K36" s="31"/>
      <c r="L36" s="31"/>
      <c r="M36" s="98"/>
      <c r="N36" s="31"/>
      <c r="O36" s="31"/>
      <c r="P36" s="31"/>
      <c r="Q36" s="34">
        <f>C36+D36</f>
        <v>0</v>
      </c>
      <c r="R36" s="109"/>
      <c r="S36" s="31">
        <v>0</v>
      </c>
      <c r="T36" s="33"/>
      <c r="U36" s="32">
        <f t="shared" si="32"/>
        <v>0</v>
      </c>
      <c r="V36" s="35">
        <f>Q36-U36</f>
        <v>0</v>
      </c>
      <c r="W36" s="38" t="e">
        <f t="shared" si="1"/>
        <v>#DIV/0!</v>
      </c>
      <c r="Y36" s="18"/>
      <c r="Z36" s="54"/>
      <c r="AA36" s="18"/>
      <c r="AB36" s="2"/>
    </row>
    <row r="37" spans="1:28" s="4" customFormat="1" hidden="1" x14ac:dyDescent="0.25">
      <c r="A37" s="37" t="s">
        <v>72</v>
      </c>
      <c r="B37" s="120" t="s">
        <v>73</v>
      </c>
      <c r="C37" s="30"/>
      <c r="D37" s="31">
        <f t="shared" si="31"/>
        <v>0</v>
      </c>
      <c r="E37" s="30"/>
      <c r="F37" s="31"/>
      <c r="G37" s="31"/>
      <c r="H37" s="31"/>
      <c r="I37" s="31"/>
      <c r="J37" s="31"/>
      <c r="K37" s="31"/>
      <c r="L37" s="31"/>
      <c r="M37" s="98"/>
      <c r="N37" s="31"/>
      <c r="O37" s="31"/>
      <c r="P37" s="31"/>
      <c r="Q37" s="34">
        <f>C37+D37</f>
        <v>0</v>
      </c>
      <c r="R37" s="109"/>
      <c r="S37" s="31">
        <v>0</v>
      </c>
      <c r="T37" s="33"/>
      <c r="U37" s="32">
        <f t="shared" si="32"/>
        <v>0</v>
      </c>
      <c r="V37" s="35">
        <f>Q37-U37</f>
        <v>0</v>
      </c>
      <c r="W37" s="38" t="e">
        <f t="shared" si="1"/>
        <v>#DIV/0!</v>
      </c>
      <c r="Y37" s="18"/>
      <c r="Z37" s="54"/>
      <c r="AA37" s="18"/>
      <c r="AB37" s="2"/>
    </row>
    <row r="38" spans="1:28" s="4" customFormat="1" hidden="1" x14ac:dyDescent="0.25">
      <c r="A38" s="37" t="s">
        <v>74</v>
      </c>
      <c r="B38" s="120" t="s">
        <v>75</v>
      </c>
      <c r="C38" s="30"/>
      <c r="D38" s="31">
        <f t="shared" si="31"/>
        <v>0</v>
      </c>
      <c r="E38" s="30"/>
      <c r="F38" s="31"/>
      <c r="G38" s="31"/>
      <c r="H38" s="31"/>
      <c r="I38" s="31"/>
      <c r="J38" s="31"/>
      <c r="K38" s="31"/>
      <c r="L38" s="31"/>
      <c r="M38" s="98"/>
      <c r="N38" s="31"/>
      <c r="O38" s="31"/>
      <c r="P38" s="31"/>
      <c r="Q38" s="34">
        <f>C38+D38</f>
        <v>0</v>
      </c>
      <c r="R38" s="109"/>
      <c r="S38" s="31">
        <v>0</v>
      </c>
      <c r="T38" s="33"/>
      <c r="U38" s="32">
        <f t="shared" si="32"/>
        <v>0</v>
      </c>
      <c r="V38" s="35">
        <f>Q38-U38</f>
        <v>0</v>
      </c>
      <c r="W38" s="38" t="e">
        <f t="shared" si="1"/>
        <v>#DIV/0!</v>
      </c>
      <c r="Y38" s="18"/>
      <c r="Z38" s="54"/>
      <c r="AA38" s="18"/>
      <c r="AB38" s="2"/>
    </row>
    <row r="39" spans="1:28" s="42" customFormat="1" ht="13" hidden="1" x14ac:dyDescent="0.3">
      <c r="A39" s="37" t="s">
        <v>76</v>
      </c>
      <c r="B39" s="120" t="s">
        <v>77</v>
      </c>
      <c r="C39" s="30"/>
      <c r="D39" s="31">
        <f t="shared" si="31"/>
        <v>0</v>
      </c>
      <c r="E39" s="30"/>
      <c r="F39" s="31"/>
      <c r="G39" s="31"/>
      <c r="H39" s="31"/>
      <c r="I39" s="31"/>
      <c r="J39" s="31"/>
      <c r="K39" s="31"/>
      <c r="L39" s="31"/>
      <c r="M39" s="98"/>
      <c r="N39" s="31"/>
      <c r="O39" s="31"/>
      <c r="P39" s="31"/>
      <c r="Q39" s="34">
        <f>C39+D39</f>
        <v>0</v>
      </c>
      <c r="R39" s="109"/>
      <c r="S39" s="31">
        <v>0</v>
      </c>
      <c r="T39" s="33"/>
      <c r="U39" s="32">
        <f t="shared" si="32"/>
        <v>0</v>
      </c>
      <c r="V39" s="35">
        <f>Q39-U39</f>
        <v>0</v>
      </c>
      <c r="W39" s="38" t="e">
        <f t="shared" si="1"/>
        <v>#DIV/0!</v>
      </c>
      <c r="Y39" s="18"/>
      <c r="Z39" s="54"/>
      <c r="AA39" s="18"/>
      <c r="AB39" s="19"/>
    </row>
    <row r="40" spans="1:28" s="4" customFormat="1" hidden="1" x14ac:dyDescent="0.25">
      <c r="A40" s="39">
        <v>1.02</v>
      </c>
      <c r="B40" s="119" t="s">
        <v>78</v>
      </c>
      <c r="C40" s="22">
        <f t="shared" ref="C40:V40" si="33">C41+C42+C43+C44+C45</f>
        <v>56145000</v>
      </c>
      <c r="D40" s="23">
        <f t="shared" si="33"/>
        <v>3000000</v>
      </c>
      <c r="E40" s="22">
        <f t="shared" si="33"/>
        <v>0</v>
      </c>
      <c r="F40" s="23">
        <f t="shared" si="33"/>
        <v>0</v>
      </c>
      <c r="G40" s="23">
        <f t="shared" si="33"/>
        <v>0</v>
      </c>
      <c r="H40" s="23">
        <f t="shared" si="33"/>
        <v>2000000</v>
      </c>
      <c r="I40" s="23">
        <f t="shared" si="33"/>
        <v>0</v>
      </c>
      <c r="J40" s="23">
        <f t="shared" si="33"/>
        <v>0</v>
      </c>
      <c r="K40" s="23">
        <f t="shared" si="33"/>
        <v>0</v>
      </c>
      <c r="L40" s="23">
        <f t="shared" si="33"/>
        <v>0</v>
      </c>
      <c r="M40" s="97">
        <f t="shared" si="33"/>
        <v>1000000</v>
      </c>
      <c r="N40" s="23">
        <f t="shared" si="33"/>
        <v>0</v>
      </c>
      <c r="O40" s="23">
        <f t="shared" si="33"/>
        <v>0</v>
      </c>
      <c r="P40" s="23">
        <f t="shared" si="33"/>
        <v>0</v>
      </c>
      <c r="Q40" s="25">
        <f t="shared" si="33"/>
        <v>59145000</v>
      </c>
      <c r="R40" s="108">
        <f t="shared" si="33"/>
        <v>0</v>
      </c>
      <c r="S40" s="23">
        <f t="shared" si="33"/>
        <v>34131963.230000004</v>
      </c>
      <c r="T40" s="40">
        <f t="shared" si="33"/>
        <v>32284974.82</v>
      </c>
      <c r="U40" s="24">
        <f t="shared" si="33"/>
        <v>34131963.230000004</v>
      </c>
      <c r="V40" s="26">
        <f t="shared" si="33"/>
        <v>25013036.77</v>
      </c>
      <c r="W40" s="41">
        <f t="shared" si="1"/>
        <v>57.708958035336892</v>
      </c>
      <c r="Y40" s="43"/>
      <c r="Z40" s="93"/>
      <c r="AA40" s="18"/>
      <c r="AB40" s="2"/>
    </row>
    <row r="41" spans="1:28" s="4" customFormat="1" hidden="1" x14ac:dyDescent="0.25">
      <c r="A41" s="37" t="s">
        <v>79</v>
      </c>
      <c r="B41" s="120" t="s">
        <v>80</v>
      </c>
      <c r="C41" s="30">
        <v>4000000</v>
      </c>
      <c r="D41" s="31">
        <f t="shared" ref="D41:D45" si="34">E41+F41+G41+H41+I41+J41+K41+L41+M41+N41+O41+P41</f>
        <v>3000000</v>
      </c>
      <c r="E41" s="30"/>
      <c r="F41" s="31"/>
      <c r="G41" s="31"/>
      <c r="H41" s="31">
        <v>2000000</v>
      </c>
      <c r="I41" s="31"/>
      <c r="J41" s="31"/>
      <c r="K41" s="31"/>
      <c r="L41" s="31"/>
      <c r="M41" s="98">
        <v>1000000</v>
      </c>
      <c r="N41" s="31"/>
      <c r="O41" s="31"/>
      <c r="P41" s="31"/>
      <c r="Q41" s="34">
        <f>C41+D41</f>
        <v>7000000</v>
      </c>
      <c r="R41" s="109"/>
      <c r="S41" s="31">
        <v>5390774.71</v>
      </c>
      <c r="T41" s="33">
        <v>5390774.71</v>
      </c>
      <c r="U41" s="32">
        <f t="shared" ref="U41:U45" si="35">R41+S41</f>
        <v>5390774.71</v>
      </c>
      <c r="V41" s="35">
        <f>Q41-U41</f>
        <v>1609225.29</v>
      </c>
      <c r="W41" s="38">
        <f t="shared" si="1"/>
        <v>77.01106728571429</v>
      </c>
      <c r="Y41" s="18"/>
      <c r="Z41" s="54"/>
      <c r="AA41" s="18"/>
      <c r="AB41" s="2"/>
    </row>
    <row r="42" spans="1:28" s="4" customFormat="1" hidden="1" x14ac:dyDescent="0.25">
      <c r="A42" s="37" t="s">
        <v>81</v>
      </c>
      <c r="B42" s="120" t="s">
        <v>82</v>
      </c>
      <c r="C42" s="30">
        <v>26000000</v>
      </c>
      <c r="D42" s="31">
        <f t="shared" si="34"/>
        <v>0</v>
      </c>
      <c r="E42" s="30"/>
      <c r="F42" s="31"/>
      <c r="G42" s="31"/>
      <c r="H42" s="31"/>
      <c r="I42" s="31"/>
      <c r="J42" s="31"/>
      <c r="K42" s="31"/>
      <c r="L42" s="31"/>
      <c r="M42" s="98"/>
      <c r="N42" s="31"/>
      <c r="O42" s="31"/>
      <c r="P42" s="31"/>
      <c r="Q42" s="34">
        <f>C42+D42</f>
        <v>26000000</v>
      </c>
      <c r="R42" s="109"/>
      <c r="S42" s="31">
        <v>13208010</v>
      </c>
      <c r="T42" s="33">
        <v>13208010</v>
      </c>
      <c r="U42" s="32">
        <f t="shared" si="35"/>
        <v>13208010</v>
      </c>
      <c r="V42" s="35">
        <f>Q42-U42</f>
        <v>12791990</v>
      </c>
      <c r="W42" s="38">
        <f t="shared" si="1"/>
        <v>50.800038461538463</v>
      </c>
      <c r="Y42" s="18"/>
      <c r="Z42" s="54"/>
      <c r="AA42" s="18"/>
      <c r="AB42" s="2"/>
    </row>
    <row r="43" spans="1:28" s="4" customFormat="1" hidden="1" x14ac:dyDescent="0.25">
      <c r="A43" s="37" t="s">
        <v>83</v>
      </c>
      <c r="B43" s="120" t="s">
        <v>84</v>
      </c>
      <c r="C43" s="30">
        <v>25000</v>
      </c>
      <c r="D43" s="31">
        <f t="shared" si="34"/>
        <v>0</v>
      </c>
      <c r="E43" s="30"/>
      <c r="F43" s="31"/>
      <c r="G43" s="31"/>
      <c r="H43" s="31"/>
      <c r="I43" s="31"/>
      <c r="J43" s="31"/>
      <c r="K43" s="31"/>
      <c r="L43" s="31"/>
      <c r="M43" s="98"/>
      <c r="N43" s="31"/>
      <c r="O43" s="31"/>
      <c r="P43" s="31"/>
      <c r="Q43" s="34">
        <f>C43+D43</f>
        <v>25000</v>
      </c>
      <c r="R43" s="109"/>
      <c r="S43" s="31">
        <v>0</v>
      </c>
      <c r="T43" s="33"/>
      <c r="U43" s="32">
        <f t="shared" si="35"/>
        <v>0</v>
      </c>
      <c r="V43" s="35">
        <f>Q43-U43</f>
        <v>25000</v>
      </c>
      <c r="W43" s="38">
        <f t="shared" si="1"/>
        <v>0</v>
      </c>
      <c r="Y43" s="18"/>
      <c r="Z43" s="54"/>
      <c r="AA43" s="18"/>
      <c r="AB43" s="2"/>
    </row>
    <row r="44" spans="1:28" s="4" customFormat="1" hidden="1" x14ac:dyDescent="0.25">
      <c r="A44" s="37" t="s">
        <v>85</v>
      </c>
      <c r="B44" s="120" t="s">
        <v>86</v>
      </c>
      <c r="C44" s="30">
        <v>26000000</v>
      </c>
      <c r="D44" s="31">
        <f t="shared" si="34"/>
        <v>0</v>
      </c>
      <c r="E44" s="30"/>
      <c r="F44" s="31"/>
      <c r="G44" s="31"/>
      <c r="H44" s="31"/>
      <c r="I44" s="31"/>
      <c r="J44" s="31"/>
      <c r="K44" s="31"/>
      <c r="L44" s="31"/>
      <c r="M44" s="98"/>
      <c r="N44" s="31"/>
      <c r="O44" s="31"/>
      <c r="P44" s="31"/>
      <c r="Q44" s="34">
        <f>C44+D44</f>
        <v>26000000</v>
      </c>
      <c r="R44" s="109"/>
      <c r="S44" s="31">
        <v>15533178.52</v>
      </c>
      <c r="T44" s="33">
        <v>13686190.109999999</v>
      </c>
      <c r="U44" s="32">
        <f t="shared" si="35"/>
        <v>15533178.52</v>
      </c>
      <c r="V44" s="35">
        <f>Q44-U44</f>
        <v>10466821.48</v>
      </c>
      <c r="W44" s="38">
        <f t="shared" si="1"/>
        <v>59.742994307692307</v>
      </c>
      <c r="Y44" s="18"/>
      <c r="Z44" s="54"/>
      <c r="AA44" s="18"/>
      <c r="AB44" s="2"/>
    </row>
    <row r="45" spans="1:28" s="42" customFormat="1" ht="13" hidden="1" x14ac:dyDescent="0.3">
      <c r="A45" s="37" t="s">
        <v>87</v>
      </c>
      <c r="B45" s="120" t="s">
        <v>88</v>
      </c>
      <c r="C45" s="30">
        <v>120000</v>
      </c>
      <c r="D45" s="31">
        <f t="shared" si="34"/>
        <v>0</v>
      </c>
      <c r="E45" s="30"/>
      <c r="F45" s="31"/>
      <c r="G45" s="31"/>
      <c r="H45" s="31"/>
      <c r="I45" s="31"/>
      <c r="J45" s="31"/>
      <c r="K45" s="31"/>
      <c r="L45" s="31"/>
      <c r="M45" s="98"/>
      <c r="N45" s="31"/>
      <c r="O45" s="31"/>
      <c r="P45" s="31"/>
      <c r="Q45" s="34">
        <f>C45+D45</f>
        <v>120000</v>
      </c>
      <c r="R45" s="109"/>
      <c r="S45" s="31">
        <v>0</v>
      </c>
      <c r="T45" s="33"/>
      <c r="U45" s="32">
        <f t="shared" si="35"/>
        <v>0</v>
      </c>
      <c r="V45" s="35">
        <f>Q45-U45</f>
        <v>120000</v>
      </c>
      <c r="W45" s="38">
        <f t="shared" si="1"/>
        <v>0</v>
      </c>
      <c r="Y45" s="18"/>
      <c r="Z45" s="54"/>
      <c r="AA45" s="18"/>
      <c r="AB45" s="19"/>
    </row>
    <row r="46" spans="1:28" s="4" customFormat="1" hidden="1" x14ac:dyDescent="0.25">
      <c r="A46" s="39">
        <v>1.03</v>
      </c>
      <c r="B46" s="119" t="s">
        <v>89</v>
      </c>
      <c r="C46" s="22">
        <f t="shared" ref="C46:V46" si="36">C47+C48+C49+C50+C51+C52+C53</f>
        <v>21970000</v>
      </c>
      <c r="D46" s="23">
        <f t="shared" si="36"/>
        <v>-2370000</v>
      </c>
      <c r="E46" s="22">
        <f t="shared" si="36"/>
        <v>0</v>
      </c>
      <c r="F46" s="23">
        <f t="shared" si="36"/>
        <v>0</v>
      </c>
      <c r="G46" s="23">
        <f t="shared" si="36"/>
        <v>0</v>
      </c>
      <c r="H46" s="23">
        <f t="shared" si="36"/>
        <v>1600000</v>
      </c>
      <c r="I46" s="23">
        <f t="shared" si="36"/>
        <v>0</v>
      </c>
      <c r="J46" s="23">
        <f t="shared" si="36"/>
        <v>0</v>
      </c>
      <c r="K46" s="23">
        <f t="shared" si="36"/>
        <v>0</v>
      </c>
      <c r="L46" s="23">
        <f t="shared" si="36"/>
        <v>0</v>
      </c>
      <c r="M46" s="97">
        <f t="shared" si="36"/>
        <v>-3970000</v>
      </c>
      <c r="N46" s="23">
        <f t="shared" si="36"/>
        <v>0</v>
      </c>
      <c r="O46" s="23">
        <f t="shared" si="36"/>
        <v>0</v>
      </c>
      <c r="P46" s="23">
        <f t="shared" si="36"/>
        <v>0</v>
      </c>
      <c r="Q46" s="25">
        <f t="shared" si="36"/>
        <v>19600000</v>
      </c>
      <c r="R46" s="108">
        <f t="shared" si="36"/>
        <v>0</v>
      </c>
      <c r="S46" s="23">
        <f t="shared" si="36"/>
        <v>4815612.62</v>
      </c>
      <c r="T46" s="40">
        <f t="shared" si="36"/>
        <v>3291268.62</v>
      </c>
      <c r="U46" s="24">
        <f t="shared" si="36"/>
        <v>4815612.62</v>
      </c>
      <c r="V46" s="26">
        <f t="shared" si="36"/>
        <v>14784387.380000001</v>
      </c>
      <c r="W46" s="41">
        <f t="shared" si="1"/>
        <v>24.569452142857141</v>
      </c>
      <c r="Y46" s="43"/>
      <c r="Z46" s="93"/>
      <c r="AA46" s="18"/>
      <c r="AB46" s="2"/>
    </row>
    <row r="47" spans="1:28" s="4" customFormat="1" hidden="1" x14ac:dyDescent="0.25">
      <c r="A47" s="37" t="s">
        <v>90</v>
      </c>
      <c r="B47" s="120" t="s">
        <v>91</v>
      </c>
      <c r="C47" s="30">
        <v>1750000</v>
      </c>
      <c r="D47" s="31">
        <f t="shared" ref="D47:D53" si="37">E47+F47+G47+H47+I47+J47+K47+L47+M47+N47+O47+P47</f>
        <v>100000</v>
      </c>
      <c r="E47" s="30"/>
      <c r="F47" s="31"/>
      <c r="G47" s="31"/>
      <c r="H47" s="31">
        <v>100000</v>
      </c>
      <c r="I47" s="31"/>
      <c r="J47" s="31"/>
      <c r="K47" s="31"/>
      <c r="L47" s="31"/>
      <c r="M47" s="98"/>
      <c r="N47" s="31"/>
      <c r="O47" s="31"/>
      <c r="P47" s="31"/>
      <c r="Q47" s="34">
        <f t="shared" ref="Q47:Q53" si="38">C47+D47</f>
        <v>1850000</v>
      </c>
      <c r="R47" s="109"/>
      <c r="S47" s="31">
        <v>1168908.1000000001</v>
      </c>
      <c r="T47" s="33">
        <v>769320.10000000009</v>
      </c>
      <c r="U47" s="32">
        <f t="shared" ref="U47:U53" si="39">R47+S47</f>
        <v>1168908.1000000001</v>
      </c>
      <c r="V47" s="35">
        <f t="shared" ref="V47:V53" si="40">Q47-U47</f>
        <v>681091.89999999991</v>
      </c>
      <c r="W47" s="38">
        <f t="shared" si="1"/>
        <v>63.184221621621631</v>
      </c>
      <c r="Y47" s="18"/>
      <c r="Z47" s="54"/>
      <c r="AA47" s="18"/>
      <c r="AB47" s="2"/>
    </row>
    <row r="48" spans="1:28" s="4" customFormat="1" hidden="1" x14ac:dyDescent="0.25">
      <c r="A48" s="37" t="s">
        <v>92</v>
      </c>
      <c r="B48" s="120" t="s">
        <v>93</v>
      </c>
      <c r="C48" s="30">
        <v>0</v>
      </c>
      <c r="D48" s="31">
        <f t="shared" si="37"/>
        <v>0</v>
      </c>
      <c r="E48" s="30"/>
      <c r="F48" s="31"/>
      <c r="G48" s="31"/>
      <c r="H48" s="31"/>
      <c r="I48" s="31"/>
      <c r="J48" s="31"/>
      <c r="K48" s="31"/>
      <c r="L48" s="31"/>
      <c r="M48" s="98"/>
      <c r="N48" s="31"/>
      <c r="O48" s="31"/>
      <c r="P48" s="31"/>
      <c r="Q48" s="34">
        <f t="shared" si="38"/>
        <v>0</v>
      </c>
      <c r="R48" s="109"/>
      <c r="S48" s="31">
        <v>0</v>
      </c>
      <c r="T48" s="33"/>
      <c r="U48" s="32">
        <f t="shared" si="39"/>
        <v>0</v>
      </c>
      <c r="V48" s="35">
        <f t="shared" si="40"/>
        <v>0</v>
      </c>
      <c r="W48" s="38" t="e">
        <f t="shared" si="1"/>
        <v>#DIV/0!</v>
      </c>
      <c r="Y48" s="18"/>
      <c r="Z48" s="54"/>
      <c r="AA48" s="18"/>
      <c r="AB48" s="2"/>
    </row>
    <row r="49" spans="1:28" s="4" customFormat="1" hidden="1" x14ac:dyDescent="0.25">
      <c r="A49" s="37" t="s">
        <v>94</v>
      </c>
      <c r="B49" s="120" t="s">
        <v>95</v>
      </c>
      <c r="C49" s="30">
        <v>13970000</v>
      </c>
      <c r="D49" s="31">
        <f t="shared" si="37"/>
        <v>-3970000</v>
      </c>
      <c r="E49" s="30"/>
      <c r="F49" s="31"/>
      <c r="G49" s="31"/>
      <c r="H49" s="31"/>
      <c r="I49" s="31"/>
      <c r="J49" s="31"/>
      <c r="K49" s="31"/>
      <c r="L49" s="31"/>
      <c r="M49" s="98">
        <v>-3970000</v>
      </c>
      <c r="N49" s="31"/>
      <c r="O49" s="31"/>
      <c r="P49" s="31"/>
      <c r="Q49" s="34">
        <f t="shared" si="38"/>
        <v>10000000</v>
      </c>
      <c r="R49" s="109"/>
      <c r="S49" s="31">
        <v>0</v>
      </c>
      <c r="T49" s="33"/>
      <c r="U49" s="32">
        <f t="shared" si="39"/>
        <v>0</v>
      </c>
      <c r="V49" s="35">
        <f t="shared" si="40"/>
        <v>10000000</v>
      </c>
      <c r="W49" s="38">
        <f t="shared" si="1"/>
        <v>0</v>
      </c>
      <c r="Y49" s="18"/>
      <c r="Z49" s="54"/>
      <c r="AA49" s="18"/>
      <c r="AB49" s="2"/>
    </row>
    <row r="50" spans="1:28" s="4" customFormat="1" hidden="1" x14ac:dyDescent="0.25">
      <c r="A50" s="37" t="s">
        <v>96</v>
      </c>
      <c r="B50" s="120" t="s">
        <v>97</v>
      </c>
      <c r="C50" s="30">
        <v>0</v>
      </c>
      <c r="D50" s="31">
        <f t="shared" si="37"/>
        <v>0</v>
      </c>
      <c r="E50" s="30"/>
      <c r="F50" s="31"/>
      <c r="G50" s="31"/>
      <c r="H50" s="31"/>
      <c r="I50" s="31"/>
      <c r="J50" s="31"/>
      <c r="K50" s="31"/>
      <c r="L50" s="31"/>
      <c r="M50" s="98"/>
      <c r="N50" s="31"/>
      <c r="O50" s="31"/>
      <c r="P50" s="31"/>
      <c r="Q50" s="34">
        <f t="shared" si="38"/>
        <v>0</v>
      </c>
      <c r="R50" s="109"/>
      <c r="S50" s="31">
        <v>0</v>
      </c>
      <c r="T50" s="33"/>
      <c r="U50" s="32">
        <f t="shared" si="39"/>
        <v>0</v>
      </c>
      <c r="V50" s="35">
        <f t="shared" si="40"/>
        <v>0</v>
      </c>
      <c r="W50" s="38" t="e">
        <f t="shared" si="1"/>
        <v>#DIV/0!</v>
      </c>
      <c r="Y50" s="18"/>
      <c r="Z50" s="54"/>
      <c r="AA50" s="18"/>
      <c r="AB50" s="2"/>
    </row>
    <row r="51" spans="1:28" s="4" customFormat="1" hidden="1" x14ac:dyDescent="0.25">
      <c r="A51" s="37" t="s">
        <v>98</v>
      </c>
      <c r="B51" s="120" t="s">
        <v>99</v>
      </c>
      <c r="C51" s="30">
        <v>250000</v>
      </c>
      <c r="D51" s="31">
        <f t="shared" si="37"/>
        <v>0</v>
      </c>
      <c r="E51" s="30"/>
      <c r="F51" s="31"/>
      <c r="G51" s="31"/>
      <c r="H51" s="31"/>
      <c r="I51" s="31"/>
      <c r="J51" s="31"/>
      <c r="K51" s="31"/>
      <c r="L51" s="31"/>
      <c r="M51" s="98"/>
      <c r="N51" s="31"/>
      <c r="O51" s="31"/>
      <c r="P51" s="31"/>
      <c r="Q51" s="34">
        <f t="shared" si="38"/>
        <v>250000</v>
      </c>
      <c r="R51" s="109"/>
      <c r="S51" s="31">
        <v>0</v>
      </c>
      <c r="T51" s="33"/>
      <c r="U51" s="32">
        <f t="shared" si="39"/>
        <v>0</v>
      </c>
      <c r="V51" s="35">
        <f t="shared" si="40"/>
        <v>250000</v>
      </c>
      <c r="W51" s="38">
        <f t="shared" si="1"/>
        <v>0</v>
      </c>
      <c r="Y51" s="18"/>
      <c r="Z51" s="54"/>
      <c r="AA51" s="18"/>
      <c r="AB51" s="2"/>
    </row>
    <row r="52" spans="1:28" s="4" customFormat="1" hidden="1" x14ac:dyDescent="0.25">
      <c r="A52" s="37" t="s">
        <v>100</v>
      </c>
      <c r="B52" s="120" t="s">
        <v>101</v>
      </c>
      <c r="C52" s="30">
        <v>500000</v>
      </c>
      <c r="D52" s="31">
        <f t="shared" si="37"/>
        <v>0</v>
      </c>
      <c r="E52" s="30"/>
      <c r="F52" s="31"/>
      <c r="G52" s="31"/>
      <c r="H52" s="31"/>
      <c r="I52" s="31"/>
      <c r="J52" s="31"/>
      <c r="K52" s="31"/>
      <c r="L52" s="31"/>
      <c r="M52" s="98"/>
      <c r="N52" s="31"/>
      <c r="O52" s="31"/>
      <c r="P52" s="31"/>
      <c r="Q52" s="34">
        <f t="shared" si="38"/>
        <v>500000</v>
      </c>
      <c r="R52" s="109"/>
      <c r="S52" s="31">
        <v>137697.82999999999</v>
      </c>
      <c r="T52" s="33">
        <v>137697.82999999999</v>
      </c>
      <c r="U52" s="32">
        <f t="shared" si="39"/>
        <v>137697.82999999999</v>
      </c>
      <c r="V52" s="35">
        <f t="shared" si="40"/>
        <v>362302.17000000004</v>
      </c>
      <c r="W52" s="38">
        <f t="shared" si="1"/>
        <v>27.539565999999997</v>
      </c>
      <c r="Y52" s="18"/>
      <c r="Z52" s="54"/>
      <c r="AA52" s="18"/>
      <c r="AB52" s="2"/>
    </row>
    <row r="53" spans="1:28" s="42" customFormat="1" ht="13" hidden="1" x14ac:dyDescent="0.3">
      <c r="A53" s="37" t="s">
        <v>102</v>
      </c>
      <c r="B53" s="120" t="s">
        <v>103</v>
      </c>
      <c r="C53" s="30">
        <v>5500000</v>
      </c>
      <c r="D53" s="31">
        <f t="shared" si="37"/>
        <v>1500000</v>
      </c>
      <c r="E53" s="30"/>
      <c r="F53" s="31"/>
      <c r="G53" s="31"/>
      <c r="H53" s="31">
        <v>1500000</v>
      </c>
      <c r="I53" s="31"/>
      <c r="J53" s="31"/>
      <c r="K53" s="31"/>
      <c r="L53" s="31"/>
      <c r="M53" s="98"/>
      <c r="N53" s="31"/>
      <c r="O53" s="31"/>
      <c r="P53" s="31"/>
      <c r="Q53" s="34">
        <f t="shared" si="38"/>
        <v>7000000</v>
      </c>
      <c r="R53" s="109"/>
      <c r="S53" s="31">
        <v>3509006.69</v>
      </c>
      <c r="T53" s="33">
        <v>2384250.69</v>
      </c>
      <c r="U53" s="32">
        <f t="shared" si="39"/>
        <v>3509006.69</v>
      </c>
      <c r="V53" s="35">
        <f t="shared" si="40"/>
        <v>3490993.31</v>
      </c>
      <c r="W53" s="38">
        <f t="shared" si="1"/>
        <v>50.128667</v>
      </c>
      <c r="Y53" s="18"/>
      <c r="Z53" s="54"/>
      <c r="AA53" s="18"/>
      <c r="AB53" s="2"/>
    </row>
    <row r="54" spans="1:28" s="4" customFormat="1" hidden="1" x14ac:dyDescent="0.25">
      <c r="A54" s="39">
        <v>1.04</v>
      </c>
      <c r="B54" s="119" t="s">
        <v>104</v>
      </c>
      <c r="C54" s="22">
        <f t="shared" ref="C54:V54" si="41">C55++C56+C57+C58+C59+C60+C61</f>
        <v>268439272</v>
      </c>
      <c r="D54" s="23">
        <f t="shared" si="41"/>
        <v>-6329900</v>
      </c>
      <c r="E54" s="22">
        <f t="shared" si="41"/>
        <v>0</v>
      </c>
      <c r="F54" s="23">
        <f t="shared" si="41"/>
        <v>0</v>
      </c>
      <c r="G54" s="23">
        <f t="shared" si="41"/>
        <v>-4729000</v>
      </c>
      <c r="H54" s="23">
        <f t="shared" si="41"/>
        <v>-700000</v>
      </c>
      <c r="I54" s="23">
        <f t="shared" si="41"/>
        <v>0</v>
      </c>
      <c r="J54" s="23">
        <f t="shared" si="41"/>
        <v>0</v>
      </c>
      <c r="K54" s="23">
        <f t="shared" si="41"/>
        <v>0</v>
      </c>
      <c r="L54" s="23">
        <f t="shared" si="41"/>
        <v>0</v>
      </c>
      <c r="M54" s="97">
        <f t="shared" si="41"/>
        <v>-900900</v>
      </c>
      <c r="N54" s="23">
        <f t="shared" si="41"/>
        <v>0</v>
      </c>
      <c r="O54" s="23">
        <f t="shared" si="41"/>
        <v>0</v>
      </c>
      <c r="P54" s="23">
        <f t="shared" si="41"/>
        <v>0</v>
      </c>
      <c r="Q54" s="25">
        <f t="shared" si="41"/>
        <v>262109372</v>
      </c>
      <c r="R54" s="108">
        <f t="shared" si="41"/>
        <v>0</v>
      </c>
      <c r="S54" s="23">
        <f t="shared" si="41"/>
        <v>102112745.55</v>
      </c>
      <c r="T54" s="40">
        <f t="shared" si="41"/>
        <v>86283411.550000012</v>
      </c>
      <c r="U54" s="24">
        <f t="shared" si="41"/>
        <v>102112745.55</v>
      </c>
      <c r="V54" s="26">
        <f t="shared" si="41"/>
        <v>159996626.44999999</v>
      </c>
      <c r="W54" s="41">
        <f t="shared" si="1"/>
        <v>38.958067302530488</v>
      </c>
      <c r="Y54" s="43"/>
      <c r="Z54" s="93"/>
      <c r="AA54" s="18"/>
      <c r="AB54" s="2"/>
    </row>
    <row r="55" spans="1:28" s="4" customFormat="1" hidden="1" x14ac:dyDescent="0.25">
      <c r="A55" s="37" t="s">
        <v>105</v>
      </c>
      <c r="B55" s="120" t="s">
        <v>106</v>
      </c>
      <c r="C55" s="30">
        <v>750000</v>
      </c>
      <c r="D55" s="31">
        <f t="shared" ref="D55:D61" si="42">E55+F55+G55+H55+I55+J55+K55+L55+M55+N55+O55+P55</f>
        <v>0</v>
      </c>
      <c r="E55" s="30"/>
      <c r="F55" s="31"/>
      <c r="G55" s="31"/>
      <c r="H55" s="31"/>
      <c r="I55" s="31"/>
      <c r="J55" s="31"/>
      <c r="K55" s="31"/>
      <c r="L55" s="31"/>
      <c r="M55" s="98"/>
      <c r="N55" s="31"/>
      <c r="O55" s="31"/>
      <c r="P55" s="31"/>
      <c r="Q55" s="34">
        <f t="shared" ref="Q55:Q61" si="43">C55+D55</f>
        <v>750000</v>
      </c>
      <c r="R55" s="109"/>
      <c r="S55" s="31">
        <v>0</v>
      </c>
      <c r="T55" s="33"/>
      <c r="U55" s="32">
        <f t="shared" ref="U55:U61" si="44">R55+S55</f>
        <v>0</v>
      </c>
      <c r="V55" s="35">
        <f t="shared" ref="V55:V61" si="45">Q55-U55</f>
        <v>750000</v>
      </c>
      <c r="W55" s="38">
        <f t="shared" si="1"/>
        <v>0</v>
      </c>
      <c r="Y55" s="18"/>
      <c r="Z55" s="54"/>
      <c r="AA55" s="18"/>
      <c r="AB55" s="2"/>
    </row>
    <row r="56" spans="1:28" s="4" customFormat="1" hidden="1" x14ac:dyDescent="0.25">
      <c r="A56" s="37" t="s">
        <v>107</v>
      </c>
      <c r="B56" s="120" t="s">
        <v>108</v>
      </c>
      <c r="C56" s="30"/>
      <c r="D56" s="31">
        <f t="shared" si="42"/>
        <v>285300</v>
      </c>
      <c r="E56" s="30"/>
      <c r="F56" s="31"/>
      <c r="G56" s="31"/>
      <c r="H56" s="31"/>
      <c r="I56" s="31"/>
      <c r="J56" s="31"/>
      <c r="K56" s="31"/>
      <c r="L56" s="31"/>
      <c r="M56" s="98">
        <v>285300</v>
      </c>
      <c r="N56" s="31"/>
      <c r="O56" s="31"/>
      <c r="P56" s="31"/>
      <c r="Q56" s="34">
        <f t="shared" si="43"/>
        <v>285300</v>
      </c>
      <c r="R56" s="109"/>
      <c r="S56" s="31">
        <v>0</v>
      </c>
      <c r="T56" s="33"/>
      <c r="U56" s="32">
        <f t="shared" si="44"/>
        <v>0</v>
      </c>
      <c r="V56" s="35">
        <f t="shared" si="45"/>
        <v>285300</v>
      </c>
      <c r="W56" s="38">
        <f t="shared" si="1"/>
        <v>0</v>
      </c>
      <c r="Y56" s="18"/>
      <c r="Z56" s="54"/>
      <c r="AA56" s="18"/>
      <c r="AB56" s="2"/>
    </row>
    <row r="57" spans="1:28" s="4" customFormat="1" hidden="1" x14ac:dyDescent="0.25">
      <c r="A57" s="37" t="s">
        <v>109</v>
      </c>
      <c r="B57" s="120" t="s">
        <v>110</v>
      </c>
      <c r="C57" s="30">
        <v>7000000</v>
      </c>
      <c r="D57" s="31">
        <f t="shared" si="42"/>
        <v>-1450000</v>
      </c>
      <c r="E57" s="30"/>
      <c r="F57" s="31"/>
      <c r="G57" s="31"/>
      <c r="H57" s="31">
        <v>-1450000</v>
      </c>
      <c r="I57" s="31"/>
      <c r="J57" s="31"/>
      <c r="K57" s="31"/>
      <c r="L57" s="31"/>
      <c r="M57" s="98"/>
      <c r="N57" s="31"/>
      <c r="O57" s="31"/>
      <c r="P57" s="31"/>
      <c r="Q57" s="34">
        <f t="shared" si="43"/>
        <v>5550000</v>
      </c>
      <c r="R57" s="109"/>
      <c r="S57" s="31">
        <v>0</v>
      </c>
      <c r="T57" s="33"/>
      <c r="U57" s="32">
        <f t="shared" si="44"/>
        <v>0</v>
      </c>
      <c r="V57" s="35">
        <f t="shared" si="45"/>
        <v>5550000</v>
      </c>
      <c r="W57" s="38">
        <f t="shared" si="1"/>
        <v>0</v>
      </c>
      <c r="Y57" s="18"/>
      <c r="Z57" s="54"/>
      <c r="AA57" s="18"/>
      <c r="AB57" s="2"/>
    </row>
    <row r="58" spans="1:28" s="4" customFormat="1" hidden="1" x14ac:dyDescent="0.25">
      <c r="A58" s="37" t="s">
        <v>111</v>
      </c>
      <c r="B58" s="120" t="s">
        <v>112</v>
      </c>
      <c r="C58" s="30"/>
      <c r="D58" s="31">
        <f t="shared" si="42"/>
        <v>2101000</v>
      </c>
      <c r="E58" s="30"/>
      <c r="F58" s="31"/>
      <c r="G58" s="31"/>
      <c r="H58" s="31"/>
      <c r="I58" s="31"/>
      <c r="J58" s="31"/>
      <c r="K58" s="31"/>
      <c r="L58" s="31"/>
      <c r="M58" s="98">
        <v>2101000</v>
      </c>
      <c r="N58" s="31"/>
      <c r="O58" s="31"/>
      <c r="P58" s="31"/>
      <c r="Q58" s="34">
        <f t="shared" si="43"/>
        <v>2101000</v>
      </c>
      <c r="R58" s="109"/>
      <c r="S58" s="31">
        <v>0</v>
      </c>
      <c r="T58" s="33"/>
      <c r="U58" s="32">
        <f t="shared" si="44"/>
        <v>0</v>
      </c>
      <c r="V58" s="35">
        <f t="shared" si="45"/>
        <v>2101000</v>
      </c>
      <c r="W58" s="38">
        <f t="shared" si="1"/>
        <v>0</v>
      </c>
      <c r="Y58" s="18"/>
      <c r="Z58" s="54"/>
      <c r="AA58" s="18"/>
      <c r="AB58" s="2"/>
    </row>
    <row r="59" spans="1:28" s="4" customFormat="1" hidden="1" x14ac:dyDescent="0.25">
      <c r="A59" s="37" t="s">
        <v>113</v>
      </c>
      <c r="B59" s="120" t="s">
        <v>114</v>
      </c>
      <c r="C59" s="30">
        <v>7000000</v>
      </c>
      <c r="D59" s="31">
        <f t="shared" si="42"/>
        <v>-6080000</v>
      </c>
      <c r="E59" s="30"/>
      <c r="F59" s="31"/>
      <c r="G59" s="31">
        <v>-4729000</v>
      </c>
      <c r="H59" s="31">
        <v>750000</v>
      </c>
      <c r="I59" s="31"/>
      <c r="J59" s="31"/>
      <c r="K59" s="31"/>
      <c r="L59" s="31"/>
      <c r="M59" s="98">
        <v>-2101000</v>
      </c>
      <c r="N59" s="31"/>
      <c r="O59" s="31"/>
      <c r="P59" s="31"/>
      <c r="Q59" s="34">
        <f t="shared" si="43"/>
        <v>920000</v>
      </c>
      <c r="R59" s="109"/>
      <c r="S59" s="31">
        <v>170000</v>
      </c>
      <c r="T59" s="33">
        <v>170000</v>
      </c>
      <c r="U59" s="32">
        <f t="shared" si="44"/>
        <v>170000</v>
      </c>
      <c r="V59" s="35">
        <f t="shared" si="45"/>
        <v>750000</v>
      </c>
      <c r="W59" s="38">
        <f t="shared" si="1"/>
        <v>18.478260869565219</v>
      </c>
      <c r="Y59" s="18"/>
      <c r="Z59" s="54"/>
      <c r="AA59" s="18"/>
      <c r="AB59" s="2"/>
    </row>
    <row r="60" spans="1:28" s="4" customFormat="1" hidden="1" x14ac:dyDescent="0.25">
      <c r="A60" s="37" t="s">
        <v>115</v>
      </c>
      <c r="B60" s="120" t="s">
        <v>116</v>
      </c>
      <c r="C60" s="30">
        <v>239889272</v>
      </c>
      <c r="D60" s="31">
        <f t="shared" si="42"/>
        <v>-2986200</v>
      </c>
      <c r="E60" s="30"/>
      <c r="F60" s="31"/>
      <c r="G60" s="31"/>
      <c r="H60" s="31"/>
      <c r="I60" s="31"/>
      <c r="J60" s="31"/>
      <c r="K60" s="31"/>
      <c r="L60" s="31"/>
      <c r="M60" s="98">
        <v>-2986200</v>
      </c>
      <c r="N60" s="31"/>
      <c r="O60" s="31"/>
      <c r="P60" s="31"/>
      <c r="Q60" s="34">
        <f t="shared" si="43"/>
        <v>236903072</v>
      </c>
      <c r="R60" s="109"/>
      <c r="S60" s="31">
        <v>97479000.280000001</v>
      </c>
      <c r="T60" s="33">
        <v>82302585.120000005</v>
      </c>
      <c r="U60" s="32">
        <f t="shared" si="44"/>
        <v>97479000.280000001</v>
      </c>
      <c r="V60" s="35">
        <f t="shared" si="45"/>
        <v>139424071.72</v>
      </c>
      <c r="W60" s="38">
        <f t="shared" si="1"/>
        <v>41.147208205050205</v>
      </c>
      <c r="X60" s="2"/>
      <c r="Y60" s="18"/>
      <c r="Z60" s="54"/>
      <c r="AA60" s="18"/>
      <c r="AB60" s="2"/>
    </row>
    <row r="61" spans="1:28" s="42" customFormat="1" ht="13" hidden="1" x14ac:dyDescent="0.3">
      <c r="A61" s="37" t="s">
        <v>117</v>
      </c>
      <c r="B61" s="120" t="s">
        <v>118</v>
      </c>
      <c r="C61" s="30">
        <v>13800000</v>
      </c>
      <c r="D61" s="31">
        <f t="shared" si="42"/>
        <v>1800000</v>
      </c>
      <c r="E61" s="30"/>
      <c r="F61" s="31"/>
      <c r="G61" s="31"/>
      <c r="H61" s="31"/>
      <c r="I61" s="31"/>
      <c r="J61" s="31"/>
      <c r="K61" s="31"/>
      <c r="L61" s="31"/>
      <c r="M61" s="98">
        <v>1800000</v>
      </c>
      <c r="N61" s="31"/>
      <c r="O61" s="31"/>
      <c r="P61" s="31"/>
      <c r="Q61" s="34">
        <f t="shared" si="43"/>
        <v>15600000</v>
      </c>
      <c r="R61" s="109"/>
      <c r="S61" s="31">
        <v>4463745.2699999996</v>
      </c>
      <c r="T61" s="33">
        <v>3810826.4299999997</v>
      </c>
      <c r="U61" s="32">
        <f t="shared" si="44"/>
        <v>4463745.2699999996</v>
      </c>
      <c r="V61" s="35">
        <f t="shared" si="45"/>
        <v>11136254.73</v>
      </c>
      <c r="W61" s="38">
        <f t="shared" si="1"/>
        <v>28.613751730769227</v>
      </c>
      <c r="X61" s="2"/>
      <c r="Y61" s="18"/>
      <c r="Z61" s="54"/>
      <c r="AA61" s="18"/>
      <c r="AB61" s="2"/>
    </row>
    <row r="62" spans="1:28" s="4" customFormat="1" hidden="1" x14ac:dyDescent="0.25">
      <c r="A62" s="39">
        <v>1.05</v>
      </c>
      <c r="B62" s="119" t="s">
        <v>119</v>
      </c>
      <c r="C62" s="22">
        <f t="shared" ref="C62:V62" si="46">C63+C64+C65+C66</f>
        <v>95917970</v>
      </c>
      <c r="D62" s="23">
        <f t="shared" si="46"/>
        <v>-5264041</v>
      </c>
      <c r="E62" s="22">
        <f t="shared" si="46"/>
        <v>0</v>
      </c>
      <c r="F62" s="23">
        <f t="shared" si="46"/>
        <v>0</v>
      </c>
      <c r="G62" s="23">
        <f t="shared" si="46"/>
        <v>-2264041</v>
      </c>
      <c r="H62" s="23">
        <f t="shared" si="46"/>
        <v>-3000000</v>
      </c>
      <c r="I62" s="23">
        <f t="shared" si="46"/>
        <v>0</v>
      </c>
      <c r="J62" s="23">
        <f t="shared" si="46"/>
        <v>0</v>
      </c>
      <c r="K62" s="23">
        <f t="shared" si="46"/>
        <v>0</v>
      </c>
      <c r="L62" s="23">
        <f t="shared" si="46"/>
        <v>0</v>
      </c>
      <c r="M62" s="97">
        <f t="shared" si="46"/>
        <v>0</v>
      </c>
      <c r="N62" s="23">
        <f t="shared" si="46"/>
        <v>0</v>
      </c>
      <c r="O62" s="23">
        <f t="shared" si="46"/>
        <v>0</v>
      </c>
      <c r="P62" s="23">
        <f t="shared" si="46"/>
        <v>0</v>
      </c>
      <c r="Q62" s="25">
        <f t="shared" si="46"/>
        <v>90653929</v>
      </c>
      <c r="R62" s="108">
        <f t="shared" si="46"/>
        <v>0</v>
      </c>
      <c r="S62" s="23">
        <f t="shared" si="46"/>
        <v>42448947</v>
      </c>
      <c r="T62" s="40">
        <f t="shared" si="46"/>
        <v>42448947</v>
      </c>
      <c r="U62" s="24">
        <f t="shared" si="46"/>
        <v>42448947</v>
      </c>
      <c r="V62" s="26">
        <f t="shared" si="46"/>
        <v>48204982</v>
      </c>
      <c r="W62" s="41">
        <f t="shared" si="1"/>
        <v>46.825269978094383</v>
      </c>
      <c r="Y62" s="43"/>
      <c r="Z62" s="93"/>
      <c r="AA62" s="18"/>
      <c r="AB62" s="2"/>
    </row>
    <row r="63" spans="1:28" s="4" customFormat="1" hidden="1" x14ac:dyDescent="0.25">
      <c r="A63" s="37" t="s">
        <v>120</v>
      </c>
      <c r="B63" s="120" t="s">
        <v>121</v>
      </c>
      <c r="C63" s="30"/>
      <c r="D63" s="31">
        <f t="shared" ref="D63:D66" si="47">E63+F63+G63+H63+I63+J63+K63+L63+M63+N63+O63+P63</f>
        <v>2000000</v>
      </c>
      <c r="E63" s="30">
        <v>2000000</v>
      </c>
      <c r="F63" s="31"/>
      <c r="G63" s="31"/>
      <c r="H63" s="31"/>
      <c r="I63" s="31"/>
      <c r="J63" s="31"/>
      <c r="K63" s="31"/>
      <c r="L63" s="31"/>
      <c r="M63" s="98"/>
      <c r="N63" s="31"/>
      <c r="O63" s="31"/>
      <c r="P63" s="31"/>
      <c r="Q63" s="34">
        <f>C63+D63</f>
        <v>2000000</v>
      </c>
      <c r="R63" s="109"/>
      <c r="S63" s="31">
        <v>1257867</v>
      </c>
      <c r="T63" s="33">
        <v>1257867</v>
      </c>
      <c r="U63" s="32">
        <f t="shared" ref="U63:U66" si="48">R63+S63</f>
        <v>1257867</v>
      </c>
      <c r="V63" s="35">
        <f>Q63-U63</f>
        <v>742133</v>
      </c>
      <c r="W63" s="38">
        <f t="shared" si="1"/>
        <v>62.893349999999998</v>
      </c>
      <c r="Y63" s="18"/>
      <c r="Z63" s="54"/>
      <c r="AA63" s="18"/>
      <c r="AB63" s="2"/>
    </row>
    <row r="64" spans="1:28" s="4" customFormat="1" hidden="1" x14ac:dyDescent="0.25">
      <c r="A64" s="37" t="s">
        <v>122</v>
      </c>
      <c r="B64" s="120" t="s">
        <v>123</v>
      </c>
      <c r="C64" s="30">
        <v>95917970</v>
      </c>
      <c r="D64" s="31">
        <f t="shared" si="47"/>
        <v>-7264041</v>
      </c>
      <c r="E64" s="30">
        <v>-2000000</v>
      </c>
      <c r="F64" s="31"/>
      <c r="G64" s="31">
        <v>-2264041</v>
      </c>
      <c r="H64" s="31">
        <v>-3000000</v>
      </c>
      <c r="I64" s="31"/>
      <c r="J64" s="31"/>
      <c r="K64" s="31"/>
      <c r="L64" s="31"/>
      <c r="M64" s="98"/>
      <c r="N64" s="31"/>
      <c r="O64" s="31"/>
      <c r="P64" s="31"/>
      <c r="Q64" s="34">
        <f>C64+D64</f>
        <v>88653929</v>
      </c>
      <c r="R64" s="109"/>
      <c r="S64" s="31">
        <v>41191080</v>
      </c>
      <c r="T64" s="33">
        <v>41191080</v>
      </c>
      <c r="U64" s="32">
        <f t="shared" si="48"/>
        <v>41191080</v>
      </c>
      <c r="V64" s="35">
        <f>Q64-U64</f>
        <v>47462849</v>
      </c>
      <c r="W64" s="38">
        <f t="shared" si="1"/>
        <v>46.462780008317509</v>
      </c>
      <c r="Y64" s="18"/>
      <c r="Z64" s="54"/>
      <c r="AA64" s="18"/>
      <c r="AB64" s="2"/>
    </row>
    <row r="65" spans="1:28" s="4" customFormat="1" hidden="1" x14ac:dyDescent="0.25">
      <c r="A65" s="37" t="s">
        <v>124</v>
      </c>
      <c r="B65" s="120" t="s">
        <v>125</v>
      </c>
      <c r="C65" s="30"/>
      <c r="D65" s="31">
        <f t="shared" si="47"/>
        <v>0</v>
      </c>
      <c r="E65" s="30"/>
      <c r="F65" s="31"/>
      <c r="G65" s="31"/>
      <c r="H65" s="31"/>
      <c r="I65" s="31"/>
      <c r="J65" s="31"/>
      <c r="K65" s="31"/>
      <c r="L65" s="31"/>
      <c r="M65" s="98"/>
      <c r="N65" s="31"/>
      <c r="O65" s="31"/>
      <c r="P65" s="31"/>
      <c r="Q65" s="34">
        <f>C65+D65</f>
        <v>0</v>
      </c>
      <c r="R65" s="109"/>
      <c r="S65" s="31">
        <v>0</v>
      </c>
      <c r="T65" s="33"/>
      <c r="U65" s="32">
        <f t="shared" si="48"/>
        <v>0</v>
      </c>
      <c r="V65" s="35">
        <f>Q65-U65</f>
        <v>0</v>
      </c>
      <c r="W65" s="38" t="e">
        <f t="shared" si="1"/>
        <v>#DIV/0!</v>
      </c>
      <c r="Y65" s="18"/>
      <c r="Z65" s="54"/>
      <c r="AA65" s="18"/>
      <c r="AB65" s="2"/>
    </row>
    <row r="66" spans="1:28" s="42" customFormat="1" ht="13" hidden="1" x14ac:dyDescent="0.3">
      <c r="A66" s="37" t="s">
        <v>126</v>
      </c>
      <c r="B66" s="120" t="s">
        <v>127</v>
      </c>
      <c r="C66" s="30"/>
      <c r="D66" s="31">
        <f t="shared" si="47"/>
        <v>0</v>
      </c>
      <c r="E66" s="30"/>
      <c r="F66" s="31"/>
      <c r="G66" s="31"/>
      <c r="H66" s="31"/>
      <c r="I66" s="31"/>
      <c r="J66" s="31"/>
      <c r="K66" s="31"/>
      <c r="L66" s="31"/>
      <c r="M66" s="98"/>
      <c r="N66" s="31"/>
      <c r="O66" s="31"/>
      <c r="P66" s="31"/>
      <c r="Q66" s="34">
        <f>C66+D66</f>
        <v>0</v>
      </c>
      <c r="R66" s="109"/>
      <c r="S66" s="31">
        <v>0</v>
      </c>
      <c r="T66" s="33"/>
      <c r="U66" s="32">
        <f t="shared" si="48"/>
        <v>0</v>
      </c>
      <c r="V66" s="35">
        <f>Q66-U66</f>
        <v>0</v>
      </c>
      <c r="W66" s="38" t="e">
        <f t="shared" si="1"/>
        <v>#DIV/0!</v>
      </c>
      <c r="Y66" s="18"/>
      <c r="Z66" s="54"/>
      <c r="AA66" s="18"/>
      <c r="AB66" s="19"/>
    </row>
    <row r="67" spans="1:28" s="4" customFormat="1" hidden="1" x14ac:dyDescent="0.25">
      <c r="A67" s="39">
        <v>1.06</v>
      </c>
      <c r="B67" s="119" t="s">
        <v>128</v>
      </c>
      <c r="C67" s="22">
        <f t="shared" ref="C67:V67" si="49">C68</f>
        <v>77000000</v>
      </c>
      <c r="D67" s="23">
        <f t="shared" si="49"/>
        <v>9983900</v>
      </c>
      <c r="E67" s="22">
        <f t="shared" si="49"/>
        <v>0</v>
      </c>
      <c r="F67" s="23">
        <f t="shared" si="49"/>
        <v>0</v>
      </c>
      <c r="G67" s="23">
        <f t="shared" si="49"/>
        <v>0</v>
      </c>
      <c r="H67" s="23">
        <f t="shared" si="49"/>
        <v>0</v>
      </c>
      <c r="I67" s="23">
        <f t="shared" si="49"/>
        <v>0</v>
      </c>
      <c r="J67" s="23">
        <f t="shared" si="49"/>
        <v>0</v>
      </c>
      <c r="K67" s="23">
        <f t="shared" si="49"/>
        <v>0</v>
      </c>
      <c r="L67" s="23">
        <f t="shared" si="49"/>
        <v>0</v>
      </c>
      <c r="M67" s="97">
        <f t="shared" si="49"/>
        <v>9983900</v>
      </c>
      <c r="N67" s="23">
        <f t="shared" si="49"/>
        <v>0</v>
      </c>
      <c r="O67" s="23">
        <f t="shared" si="49"/>
        <v>0</v>
      </c>
      <c r="P67" s="23">
        <f t="shared" si="49"/>
        <v>0</v>
      </c>
      <c r="Q67" s="25">
        <f t="shared" si="49"/>
        <v>86983900</v>
      </c>
      <c r="R67" s="108">
        <f t="shared" si="49"/>
        <v>0</v>
      </c>
      <c r="S67" s="23">
        <f t="shared" si="49"/>
        <v>49383878.079999998</v>
      </c>
      <c r="T67" s="40">
        <f t="shared" si="49"/>
        <v>49383878.079999998</v>
      </c>
      <c r="U67" s="24">
        <f t="shared" si="49"/>
        <v>49383878.079999998</v>
      </c>
      <c r="V67" s="26">
        <f t="shared" si="49"/>
        <v>37600021.920000002</v>
      </c>
      <c r="W67" s="41">
        <f t="shared" si="1"/>
        <v>56.773584628879597</v>
      </c>
      <c r="Y67" s="43"/>
      <c r="Z67" s="93"/>
      <c r="AA67" s="18"/>
      <c r="AB67" s="2"/>
    </row>
    <row r="68" spans="1:28" s="42" customFormat="1" ht="13" hidden="1" x14ac:dyDescent="0.3">
      <c r="A68" s="37" t="s">
        <v>129</v>
      </c>
      <c r="B68" s="120" t="s">
        <v>130</v>
      </c>
      <c r="C68" s="30">
        <v>77000000</v>
      </c>
      <c r="D68" s="31">
        <f>E68+F68+G68+H68+I68+J68+K68+L68+M68+N68+O68+P68</f>
        <v>9983900</v>
      </c>
      <c r="E68" s="30"/>
      <c r="F68" s="31"/>
      <c r="G68" s="31"/>
      <c r="H68" s="31"/>
      <c r="I68" s="31"/>
      <c r="J68" s="31"/>
      <c r="K68" s="31"/>
      <c r="L68" s="31"/>
      <c r="M68" s="98">
        <v>9983900</v>
      </c>
      <c r="N68" s="31"/>
      <c r="O68" s="31"/>
      <c r="P68" s="31"/>
      <c r="Q68" s="34">
        <f>C68+D68</f>
        <v>86983900</v>
      </c>
      <c r="R68" s="109"/>
      <c r="S68" s="31">
        <v>49383878.079999998</v>
      </c>
      <c r="T68" s="33">
        <v>49383878.079999998</v>
      </c>
      <c r="U68" s="32">
        <f>R68+S68</f>
        <v>49383878.079999998</v>
      </c>
      <c r="V68" s="35">
        <f>Q68-U68</f>
        <v>37600021.920000002</v>
      </c>
      <c r="W68" s="38">
        <f t="shared" si="1"/>
        <v>56.773584628879597</v>
      </c>
      <c r="Y68" s="18"/>
      <c r="Z68" s="54"/>
      <c r="AA68" s="18"/>
      <c r="AB68" s="2"/>
    </row>
    <row r="69" spans="1:28" s="4" customFormat="1" hidden="1" x14ac:dyDescent="0.25">
      <c r="A69" s="39">
        <v>1.07</v>
      </c>
      <c r="B69" s="119" t="s">
        <v>131</v>
      </c>
      <c r="C69" s="22">
        <f t="shared" ref="C69:V69" si="50">C70+C71+C72</f>
        <v>12300000</v>
      </c>
      <c r="D69" s="23">
        <f t="shared" si="50"/>
        <v>-2238000</v>
      </c>
      <c r="E69" s="22">
        <f t="shared" si="50"/>
        <v>0</v>
      </c>
      <c r="F69" s="23">
        <f t="shared" si="50"/>
        <v>0</v>
      </c>
      <c r="G69" s="23">
        <f t="shared" si="50"/>
        <v>0</v>
      </c>
      <c r="H69" s="23">
        <f t="shared" si="50"/>
        <v>0</v>
      </c>
      <c r="I69" s="23">
        <f t="shared" si="50"/>
        <v>0</v>
      </c>
      <c r="J69" s="23">
        <f t="shared" si="50"/>
        <v>0</v>
      </c>
      <c r="K69" s="23">
        <f t="shared" si="50"/>
        <v>0</v>
      </c>
      <c r="L69" s="23">
        <f t="shared" si="50"/>
        <v>0</v>
      </c>
      <c r="M69" s="97">
        <f t="shared" si="50"/>
        <v>-2238000</v>
      </c>
      <c r="N69" s="23">
        <f t="shared" si="50"/>
        <v>0</v>
      </c>
      <c r="O69" s="23">
        <f t="shared" si="50"/>
        <v>0</v>
      </c>
      <c r="P69" s="23">
        <f t="shared" si="50"/>
        <v>0</v>
      </c>
      <c r="Q69" s="25">
        <f t="shared" si="50"/>
        <v>10062000</v>
      </c>
      <c r="R69" s="108">
        <f t="shared" si="50"/>
        <v>0</v>
      </c>
      <c r="S69" s="23">
        <f t="shared" si="50"/>
        <v>0</v>
      </c>
      <c r="T69" s="40">
        <f t="shared" si="50"/>
        <v>0</v>
      </c>
      <c r="U69" s="24">
        <f t="shared" si="50"/>
        <v>0</v>
      </c>
      <c r="V69" s="26">
        <f t="shared" si="50"/>
        <v>10062000</v>
      </c>
      <c r="W69" s="41">
        <f t="shared" si="1"/>
        <v>0</v>
      </c>
      <c r="Y69" s="43"/>
      <c r="Z69" s="93"/>
      <c r="AA69" s="18"/>
      <c r="AB69" s="2"/>
    </row>
    <row r="70" spans="1:28" s="4" customFormat="1" hidden="1" x14ac:dyDescent="0.25">
      <c r="A70" s="37" t="s">
        <v>132</v>
      </c>
      <c r="B70" s="120" t="s">
        <v>133</v>
      </c>
      <c r="C70" s="30">
        <v>12300000</v>
      </c>
      <c r="D70" s="31">
        <f t="shared" ref="D70:D72" si="51">E70+F70+G70+H70+I70+J70+K70+L70+M70+N70+O70+P70</f>
        <v>-2238000</v>
      </c>
      <c r="E70" s="30"/>
      <c r="F70" s="31"/>
      <c r="G70" s="31"/>
      <c r="H70" s="31"/>
      <c r="I70" s="31"/>
      <c r="J70" s="31"/>
      <c r="K70" s="31"/>
      <c r="L70" s="31"/>
      <c r="M70" s="98">
        <v>-2238000</v>
      </c>
      <c r="N70" s="31"/>
      <c r="O70" s="31"/>
      <c r="P70" s="31"/>
      <c r="Q70" s="34">
        <f>C70+D70</f>
        <v>10062000</v>
      </c>
      <c r="R70" s="109"/>
      <c r="S70" s="31">
        <v>0</v>
      </c>
      <c r="T70" s="33"/>
      <c r="U70" s="32">
        <f t="shared" ref="U70:U72" si="52">R70+S70</f>
        <v>0</v>
      </c>
      <c r="V70" s="35">
        <f>Q70-U70</f>
        <v>10062000</v>
      </c>
      <c r="W70" s="38">
        <f t="shared" si="1"/>
        <v>0</v>
      </c>
      <c r="Y70" s="18"/>
      <c r="Z70" s="54"/>
      <c r="AA70" s="18"/>
      <c r="AB70" s="2"/>
    </row>
    <row r="71" spans="1:28" s="42" customFormat="1" ht="13" hidden="1" x14ac:dyDescent="0.3">
      <c r="A71" s="37" t="s">
        <v>134</v>
      </c>
      <c r="B71" s="120" t="s">
        <v>135</v>
      </c>
      <c r="C71" s="30"/>
      <c r="D71" s="31">
        <f t="shared" si="51"/>
        <v>0</v>
      </c>
      <c r="E71" s="30"/>
      <c r="F71" s="31"/>
      <c r="G71" s="31"/>
      <c r="H71" s="31"/>
      <c r="I71" s="31"/>
      <c r="J71" s="31"/>
      <c r="K71" s="31"/>
      <c r="L71" s="31"/>
      <c r="M71" s="98"/>
      <c r="N71" s="31"/>
      <c r="O71" s="31"/>
      <c r="P71" s="31"/>
      <c r="Q71" s="34">
        <f>C71+D71</f>
        <v>0</v>
      </c>
      <c r="R71" s="109"/>
      <c r="S71" s="31">
        <v>0</v>
      </c>
      <c r="T71" s="33"/>
      <c r="U71" s="32">
        <f t="shared" si="52"/>
        <v>0</v>
      </c>
      <c r="V71" s="35">
        <f>Q71-U71</f>
        <v>0</v>
      </c>
      <c r="W71" s="38" t="e">
        <f t="shared" si="1"/>
        <v>#DIV/0!</v>
      </c>
      <c r="Y71" s="18"/>
      <c r="Z71" s="54"/>
      <c r="AA71" s="18"/>
      <c r="AB71" s="19"/>
    </row>
    <row r="72" spans="1:28" s="42" customFormat="1" ht="13" hidden="1" x14ac:dyDescent="0.3">
      <c r="A72" s="37" t="s">
        <v>136</v>
      </c>
      <c r="B72" s="120" t="s">
        <v>137</v>
      </c>
      <c r="C72" s="30"/>
      <c r="D72" s="31">
        <f t="shared" si="51"/>
        <v>0</v>
      </c>
      <c r="E72" s="30"/>
      <c r="F72" s="31"/>
      <c r="G72" s="31"/>
      <c r="H72" s="31"/>
      <c r="I72" s="31"/>
      <c r="J72" s="31"/>
      <c r="K72" s="31"/>
      <c r="L72" s="31"/>
      <c r="M72" s="98"/>
      <c r="N72" s="31"/>
      <c r="O72" s="31"/>
      <c r="P72" s="31"/>
      <c r="Q72" s="34">
        <f>C72+D72</f>
        <v>0</v>
      </c>
      <c r="R72" s="109"/>
      <c r="S72" s="31">
        <v>0</v>
      </c>
      <c r="T72" s="33"/>
      <c r="U72" s="32">
        <f t="shared" si="52"/>
        <v>0</v>
      </c>
      <c r="V72" s="35">
        <f>Q72-U72</f>
        <v>0</v>
      </c>
      <c r="W72" s="38" t="e">
        <f t="shared" si="1"/>
        <v>#DIV/0!</v>
      </c>
      <c r="Y72" s="18"/>
      <c r="Z72" s="54"/>
      <c r="AA72" s="18"/>
      <c r="AB72" s="19"/>
    </row>
    <row r="73" spans="1:28" s="4" customFormat="1" hidden="1" x14ac:dyDescent="0.25">
      <c r="A73" s="39">
        <v>1.08</v>
      </c>
      <c r="B73" s="119" t="s">
        <v>138</v>
      </c>
      <c r="C73" s="22">
        <f t="shared" ref="C73:V73" si="53">C74+C75+C76+C77+C78+C79+C80+C81+C82</f>
        <v>76290000</v>
      </c>
      <c r="D73" s="23">
        <f t="shared" si="53"/>
        <v>-2875000</v>
      </c>
      <c r="E73" s="22">
        <f t="shared" si="53"/>
        <v>0</v>
      </c>
      <c r="F73" s="23">
        <f t="shared" si="53"/>
        <v>0</v>
      </c>
      <c r="G73" s="23">
        <f t="shared" si="53"/>
        <v>0</v>
      </c>
      <c r="H73" s="23">
        <f t="shared" si="53"/>
        <v>0</v>
      </c>
      <c r="I73" s="23">
        <f t="shared" si="53"/>
        <v>0</v>
      </c>
      <c r="J73" s="23">
        <f t="shared" si="53"/>
        <v>0</v>
      </c>
      <c r="K73" s="23">
        <f t="shared" si="53"/>
        <v>0</v>
      </c>
      <c r="L73" s="23">
        <f t="shared" si="53"/>
        <v>0</v>
      </c>
      <c r="M73" s="97">
        <f t="shared" si="53"/>
        <v>-2875000</v>
      </c>
      <c r="N73" s="23">
        <f t="shared" si="53"/>
        <v>0</v>
      </c>
      <c r="O73" s="23">
        <f t="shared" si="53"/>
        <v>0</v>
      </c>
      <c r="P73" s="23">
        <f t="shared" si="53"/>
        <v>0</v>
      </c>
      <c r="Q73" s="25">
        <f t="shared" si="53"/>
        <v>73415000</v>
      </c>
      <c r="R73" s="108">
        <f t="shared" si="53"/>
        <v>0</v>
      </c>
      <c r="S73" s="23">
        <f t="shared" si="53"/>
        <v>14121795.08</v>
      </c>
      <c r="T73" s="40">
        <f t="shared" si="53"/>
        <v>12096532.49</v>
      </c>
      <c r="U73" s="24">
        <f t="shared" si="53"/>
        <v>14121795.08</v>
      </c>
      <c r="V73" s="26">
        <f t="shared" si="53"/>
        <v>59293204.920000002</v>
      </c>
      <c r="W73" s="41">
        <f t="shared" ref="W73:W136" si="54">U73*100/Q73</f>
        <v>19.235571858612001</v>
      </c>
      <c r="Y73" s="43"/>
      <c r="Z73" s="93"/>
      <c r="AA73" s="18"/>
      <c r="AB73" s="2"/>
    </row>
    <row r="74" spans="1:28" s="4" customFormat="1" hidden="1" x14ac:dyDescent="0.25">
      <c r="A74" s="37" t="s">
        <v>139</v>
      </c>
      <c r="B74" s="120" t="s">
        <v>140</v>
      </c>
      <c r="C74" s="30">
        <v>17390000</v>
      </c>
      <c r="D74" s="31">
        <f t="shared" ref="D74:D82" si="55">E74+F74+G74+H74+I74+J74+K74+L74+M74+N74+O74+P74</f>
        <v>0</v>
      </c>
      <c r="E74" s="30"/>
      <c r="F74" s="31"/>
      <c r="G74" s="31"/>
      <c r="H74" s="31"/>
      <c r="I74" s="31"/>
      <c r="J74" s="31"/>
      <c r="K74" s="31"/>
      <c r="L74" s="31"/>
      <c r="M74" s="98"/>
      <c r="N74" s="31"/>
      <c r="O74" s="31"/>
      <c r="P74" s="31"/>
      <c r="Q74" s="34">
        <f t="shared" ref="Q74:Q82" si="56">C74+D74</f>
        <v>17390000</v>
      </c>
      <c r="R74" s="109"/>
      <c r="S74" s="31">
        <v>0</v>
      </c>
      <c r="T74" s="33"/>
      <c r="U74" s="32">
        <f t="shared" ref="U74:U82" si="57">R74+S74</f>
        <v>0</v>
      </c>
      <c r="V74" s="35">
        <f t="shared" ref="V74:V84" si="58">Q74-U74</f>
        <v>17390000</v>
      </c>
      <c r="W74" s="38">
        <f t="shared" si="54"/>
        <v>0</v>
      </c>
      <c r="Y74" s="18"/>
      <c r="Z74" s="54"/>
      <c r="AA74" s="18"/>
      <c r="AB74" s="2"/>
    </row>
    <row r="75" spans="1:28" s="4" customFormat="1" hidden="1" x14ac:dyDescent="0.25">
      <c r="A75" s="37" t="s">
        <v>141</v>
      </c>
      <c r="B75" s="120" t="s">
        <v>142</v>
      </c>
      <c r="C75" s="30">
        <v>2500000</v>
      </c>
      <c r="D75" s="31">
        <f t="shared" si="55"/>
        <v>0</v>
      </c>
      <c r="E75" s="30"/>
      <c r="F75" s="31"/>
      <c r="G75" s="31"/>
      <c r="H75" s="31"/>
      <c r="I75" s="31"/>
      <c r="J75" s="31"/>
      <c r="K75" s="31"/>
      <c r="L75" s="31"/>
      <c r="M75" s="98"/>
      <c r="N75" s="31"/>
      <c r="O75" s="31"/>
      <c r="P75" s="31"/>
      <c r="Q75" s="34">
        <f t="shared" si="56"/>
        <v>2500000</v>
      </c>
      <c r="R75" s="109"/>
      <c r="S75" s="31">
        <v>0</v>
      </c>
      <c r="T75" s="33"/>
      <c r="U75" s="32">
        <f t="shared" si="57"/>
        <v>0</v>
      </c>
      <c r="V75" s="35">
        <f t="shared" si="58"/>
        <v>2500000</v>
      </c>
      <c r="W75" s="38">
        <f t="shared" si="54"/>
        <v>0</v>
      </c>
      <c r="Y75" s="18"/>
      <c r="Z75" s="54"/>
      <c r="AA75" s="18"/>
      <c r="AB75" s="2"/>
    </row>
    <row r="76" spans="1:28" s="4" customFormat="1" hidden="1" x14ac:dyDescent="0.25">
      <c r="A76" s="37" t="s">
        <v>143</v>
      </c>
      <c r="B76" s="120" t="s">
        <v>144</v>
      </c>
      <c r="C76" s="30"/>
      <c r="D76" s="31">
        <f t="shared" si="55"/>
        <v>0</v>
      </c>
      <c r="E76" s="30"/>
      <c r="F76" s="31"/>
      <c r="G76" s="31"/>
      <c r="H76" s="31"/>
      <c r="I76" s="31"/>
      <c r="J76" s="31"/>
      <c r="K76" s="31"/>
      <c r="L76" s="31"/>
      <c r="M76" s="98"/>
      <c r="N76" s="31"/>
      <c r="O76" s="31"/>
      <c r="P76" s="31"/>
      <c r="Q76" s="34">
        <f t="shared" si="56"/>
        <v>0</v>
      </c>
      <c r="R76" s="109"/>
      <c r="S76" s="31">
        <v>0</v>
      </c>
      <c r="T76" s="33"/>
      <c r="U76" s="32">
        <f t="shared" si="57"/>
        <v>0</v>
      </c>
      <c r="V76" s="35">
        <f t="shared" si="58"/>
        <v>0</v>
      </c>
      <c r="W76" s="38" t="e">
        <f t="shared" si="54"/>
        <v>#DIV/0!</v>
      </c>
      <c r="Y76" s="18"/>
      <c r="Z76" s="54"/>
      <c r="AA76" s="18"/>
      <c r="AB76" s="2"/>
    </row>
    <row r="77" spans="1:28" s="4" customFormat="1" hidden="1" x14ac:dyDescent="0.25">
      <c r="A77" s="37" t="s">
        <v>145</v>
      </c>
      <c r="B77" s="120" t="s">
        <v>146</v>
      </c>
      <c r="C77" s="30">
        <v>11500000</v>
      </c>
      <c r="D77" s="31">
        <f t="shared" si="55"/>
        <v>-1875000</v>
      </c>
      <c r="E77" s="30"/>
      <c r="F77" s="31"/>
      <c r="G77" s="31"/>
      <c r="H77" s="31"/>
      <c r="I77" s="31"/>
      <c r="J77" s="31"/>
      <c r="K77" s="31"/>
      <c r="L77" s="31"/>
      <c r="M77" s="98">
        <v>-1875000</v>
      </c>
      <c r="N77" s="31"/>
      <c r="O77" s="31"/>
      <c r="P77" s="31"/>
      <c r="Q77" s="34">
        <f t="shared" si="56"/>
        <v>9625000</v>
      </c>
      <c r="R77" s="109"/>
      <c r="S77" s="31">
        <v>2068403.31</v>
      </c>
      <c r="T77" s="33">
        <v>2068403.31</v>
      </c>
      <c r="U77" s="32">
        <f t="shared" si="57"/>
        <v>2068403.31</v>
      </c>
      <c r="V77" s="35">
        <f t="shared" si="58"/>
        <v>7556596.6899999995</v>
      </c>
      <c r="W77" s="38">
        <f t="shared" si="54"/>
        <v>21.489904519480518</v>
      </c>
      <c r="Y77" s="18"/>
      <c r="Z77" s="54"/>
      <c r="AA77" s="18"/>
      <c r="AB77" s="2"/>
    </row>
    <row r="78" spans="1:28" s="4" customFormat="1" hidden="1" x14ac:dyDescent="0.25">
      <c r="A78" s="37" t="s">
        <v>147</v>
      </c>
      <c r="B78" s="120" t="s">
        <v>148</v>
      </c>
      <c r="C78" s="30">
        <v>35000000</v>
      </c>
      <c r="D78" s="31">
        <f t="shared" si="55"/>
        <v>-3000000</v>
      </c>
      <c r="E78" s="30"/>
      <c r="F78" s="31"/>
      <c r="G78" s="31"/>
      <c r="H78" s="31"/>
      <c r="I78" s="31"/>
      <c r="J78" s="31"/>
      <c r="K78" s="31"/>
      <c r="L78" s="31"/>
      <c r="M78" s="98">
        <v>-3000000</v>
      </c>
      <c r="N78" s="31"/>
      <c r="O78" s="31"/>
      <c r="P78" s="31"/>
      <c r="Q78" s="34">
        <f t="shared" si="56"/>
        <v>32000000</v>
      </c>
      <c r="R78" s="109"/>
      <c r="S78" s="31">
        <v>12022267.719999999</v>
      </c>
      <c r="T78" s="33">
        <v>9997005.129999999</v>
      </c>
      <c r="U78" s="32">
        <f t="shared" si="57"/>
        <v>12022267.719999999</v>
      </c>
      <c r="V78" s="35">
        <f t="shared" si="58"/>
        <v>19977732.280000001</v>
      </c>
      <c r="W78" s="38">
        <f t="shared" si="54"/>
        <v>37.569586624999999</v>
      </c>
      <c r="X78" s="55"/>
      <c r="Y78" s="18"/>
      <c r="Z78" s="54"/>
      <c r="AA78" s="18"/>
      <c r="AB78" s="2"/>
    </row>
    <row r="79" spans="1:28" s="4" customFormat="1" hidden="1" x14ac:dyDescent="0.25">
      <c r="A79" s="37" t="s">
        <v>149</v>
      </c>
      <c r="B79" s="120" t="s">
        <v>150</v>
      </c>
      <c r="C79" s="30"/>
      <c r="D79" s="31">
        <f t="shared" si="55"/>
        <v>0</v>
      </c>
      <c r="E79" s="30"/>
      <c r="F79" s="31"/>
      <c r="G79" s="31"/>
      <c r="H79" s="31"/>
      <c r="I79" s="31"/>
      <c r="J79" s="31"/>
      <c r="K79" s="31"/>
      <c r="L79" s="31"/>
      <c r="M79" s="98"/>
      <c r="N79" s="31"/>
      <c r="O79" s="31"/>
      <c r="P79" s="31"/>
      <c r="Q79" s="34">
        <f t="shared" si="56"/>
        <v>0</v>
      </c>
      <c r="R79" s="109"/>
      <c r="S79" s="31">
        <v>0</v>
      </c>
      <c r="T79" s="33"/>
      <c r="U79" s="32">
        <f t="shared" si="57"/>
        <v>0</v>
      </c>
      <c r="V79" s="35">
        <f t="shared" si="58"/>
        <v>0</v>
      </c>
      <c r="W79" s="38" t="e">
        <f t="shared" si="54"/>
        <v>#DIV/0!</v>
      </c>
      <c r="Y79" s="18"/>
      <c r="Z79" s="54"/>
      <c r="AA79" s="18"/>
      <c r="AB79" s="2"/>
    </row>
    <row r="80" spans="1:28" s="4" customFormat="1" hidden="1" x14ac:dyDescent="0.25">
      <c r="A80" s="37" t="s">
        <v>151</v>
      </c>
      <c r="B80" s="120" t="s">
        <v>152</v>
      </c>
      <c r="C80" s="30">
        <v>2000000</v>
      </c>
      <c r="D80" s="31">
        <f t="shared" si="55"/>
        <v>0</v>
      </c>
      <c r="E80" s="30"/>
      <c r="F80" s="31"/>
      <c r="G80" s="31"/>
      <c r="H80" s="31"/>
      <c r="I80" s="31"/>
      <c r="J80" s="31"/>
      <c r="K80" s="31"/>
      <c r="L80" s="31"/>
      <c r="M80" s="98"/>
      <c r="N80" s="31"/>
      <c r="O80" s="31"/>
      <c r="P80" s="31"/>
      <c r="Q80" s="34">
        <f t="shared" si="56"/>
        <v>2000000</v>
      </c>
      <c r="R80" s="109"/>
      <c r="S80" s="31">
        <v>0</v>
      </c>
      <c r="T80" s="33"/>
      <c r="U80" s="32">
        <f t="shared" si="57"/>
        <v>0</v>
      </c>
      <c r="V80" s="35">
        <f t="shared" si="58"/>
        <v>2000000</v>
      </c>
      <c r="W80" s="38">
        <f t="shared" si="54"/>
        <v>0</v>
      </c>
      <c r="Y80" s="18"/>
      <c r="Z80" s="54"/>
      <c r="AA80" s="18"/>
      <c r="AB80" s="2"/>
    </row>
    <row r="81" spans="1:28" s="4" customFormat="1" hidden="1" x14ac:dyDescent="0.25">
      <c r="A81" s="37" t="s">
        <v>153</v>
      </c>
      <c r="B81" s="120" t="s">
        <v>154</v>
      </c>
      <c r="C81" s="30"/>
      <c r="D81" s="31">
        <f t="shared" si="55"/>
        <v>0</v>
      </c>
      <c r="E81" s="30"/>
      <c r="F81" s="31"/>
      <c r="G81" s="31"/>
      <c r="H81" s="31"/>
      <c r="I81" s="31"/>
      <c r="J81" s="31"/>
      <c r="K81" s="31"/>
      <c r="L81" s="31"/>
      <c r="M81" s="98"/>
      <c r="N81" s="31"/>
      <c r="O81" s="31"/>
      <c r="P81" s="31"/>
      <c r="Q81" s="34">
        <f t="shared" si="56"/>
        <v>0</v>
      </c>
      <c r="R81" s="109"/>
      <c r="S81" s="31">
        <v>0</v>
      </c>
      <c r="T81" s="33"/>
      <c r="U81" s="32">
        <f t="shared" si="57"/>
        <v>0</v>
      </c>
      <c r="V81" s="35">
        <f t="shared" si="58"/>
        <v>0</v>
      </c>
      <c r="W81" s="38" t="e">
        <f t="shared" si="54"/>
        <v>#DIV/0!</v>
      </c>
      <c r="Y81" s="18"/>
      <c r="Z81" s="54"/>
      <c r="AA81" s="18"/>
      <c r="AB81" s="2"/>
    </row>
    <row r="82" spans="1:28" s="42" customFormat="1" ht="13" hidden="1" x14ac:dyDescent="0.3">
      <c r="A82" s="37" t="s">
        <v>155</v>
      </c>
      <c r="B82" s="120" t="s">
        <v>156</v>
      </c>
      <c r="C82" s="30">
        <v>7900000</v>
      </c>
      <c r="D82" s="31">
        <f t="shared" si="55"/>
        <v>2000000</v>
      </c>
      <c r="E82" s="30"/>
      <c r="F82" s="31"/>
      <c r="G82" s="31"/>
      <c r="H82" s="31"/>
      <c r="I82" s="31"/>
      <c r="J82" s="31"/>
      <c r="K82" s="31"/>
      <c r="L82" s="31"/>
      <c r="M82" s="98">
        <v>2000000</v>
      </c>
      <c r="N82" s="31"/>
      <c r="O82" s="31"/>
      <c r="P82" s="31"/>
      <c r="Q82" s="34">
        <f t="shared" si="56"/>
        <v>9900000</v>
      </c>
      <c r="R82" s="109"/>
      <c r="S82" s="31">
        <v>31124.05</v>
      </c>
      <c r="T82" s="33">
        <v>31124.05</v>
      </c>
      <c r="U82" s="32">
        <f t="shared" si="57"/>
        <v>31124.05</v>
      </c>
      <c r="V82" s="35">
        <f t="shared" si="58"/>
        <v>9868875.9499999993</v>
      </c>
      <c r="W82" s="38">
        <f t="shared" si="54"/>
        <v>0.31438434343434346</v>
      </c>
      <c r="Y82" s="18"/>
      <c r="Z82" s="54"/>
      <c r="AA82" s="18"/>
      <c r="AB82" s="2"/>
    </row>
    <row r="83" spans="1:28" s="4" customFormat="1" hidden="1" x14ac:dyDescent="0.25">
      <c r="A83" s="39">
        <v>1.0900000000000001</v>
      </c>
      <c r="B83" s="119" t="s">
        <v>157</v>
      </c>
      <c r="C83" s="22">
        <f t="shared" ref="C83:U83" si="59">+C84</f>
        <v>0</v>
      </c>
      <c r="D83" s="23">
        <f t="shared" si="59"/>
        <v>0</v>
      </c>
      <c r="E83" s="22">
        <f t="shared" ref="E83" si="60">E84</f>
        <v>0</v>
      </c>
      <c r="F83" s="23">
        <f t="shared" si="59"/>
        <v>0</v>
      </c>
      <c r="G83" s="23">
        <f t="shared" ref="G83:I83" si="61">G84</f>
        <v>0</v>
      </c>
      <c r="H83" s="23">
        <f t="shared" si="61"/>
        <v>0</v>
      </c>
      <c r="I83" s="23">
        <f t="shared" si="61"/>
        <v>0</v>
      </c>
      <c r="J83" s="23">
        <f t="shared" si="59"/>
        <v>0</v>
      </c>
      <c r="K83" s="23">
        <f t="shared" si="59"/>
        <v>0</v>
      </c>
      <c r="L83" s="23">
        <f t="shared" si="59"/>
        <v>0</v>
      </c>
      <c r="M83" s="97">
        <f t="shared" ref="M83" si="62">M84</f>
        <v>0</v>
      </c>
      <c r="N83" s="23">
        <f t="shared" si="59"/>
        <v>0</v>
      </c>
      <c r="O83" s="23">
        <f t="shared" si="59"/>
        <v>0</v>
      </c>
      <c r="P83" s="23">
        <f t="shared" si="59"/>
        <v>0</v>
      </c>
      <c r="Q83" s="25">
        <f t="shared" si="59"/>
        <v>0</v>
      </c>
      <c r="R83" s="108">
        <f t="shared" si="59"/>
        <v>0</v>
      </c>
      <c r="S83" s="23">
        <f t="shared" si="59"/>
        <v>0</v>
      </c>
      <c r="T83" s="40">
        <f t="shared" si="59"/>
        <v>0</v>
      </c>
      <c r="U83" s="24">
        <f t="shared" si="59"/>
        <v>0</v>
      </c>
      <c r="V83" s="26">
        <f t="shared" si="58"/>
        <v>0</v>
      </c>
      <c r="W83" s="41" t="e">
        <f t="shared" si="54"/>
        <v>#DIV/0!</v>
      </c>
      <c r="Y83" s="43"/>
      <c r="Z83" s="93"/>
      <c r="AA83" s="18"/>
      <c r="AB83" s="2"/>
    </row>
    <row r="84" spans="1:28" s="42" customFormat="1" ht="13" hidden="1" x14ac:dyDescent="0.3">
      <c r="A84" s="37" t="s">
        <v>158</v>
      </c>
      <c r="B84" s="120" t="s">
        <v>159</v>
      </c>
      <c r="C84" s="30"/>
      <c r="D84" s="31">
        <f>E84+F84+G84+H84+I84+J84+K84+L84+M84+N84+O84+P84</f>
        <v>0</v>
      </c>
      <c r="E84" s="30"/>
      <c r="F84" s="31"/>
      <c r="G84" s="31"/>
      <c r="H84" s="31"/>
      <c r="I84" s="31"/>
      <c r="J84" s="31"/>
      <c r="K84" s="31"/>
      <c r="L84" s="31"/>
      <c r="M84" s="98"/>
      <c r="N84" s="31"/>
      <c r="O84" s="31"/>
      <c r="P84" s="31"/>
      <c r="Q84" s="34">
        <f>C84+D84</f>
        <v>0</v>
      </c>
      <c r="R84" s="109"/>
      <c r="S84" s="31">
        <v>0</v>
      </c>
      <c r="T84" s="33"/>
      <c r="U84" s="32">
        <f>R84+S84</f>
        <v>0</v>
      </c>
      <c r="V84" s="35">
        <f t="shared" si="58"/>
        <v>0</v>
      </c>
      <c r="W84" s="38" t="e">
        <f t="shared" si="54"/>
        <v>#DIV/0!</v>
      </c>
      <c r="Y84" s="18"/>
      <c r="Z84" s="54"/>
      <c r="AA84" s="18"/>
      <c r="AB84" s="19"/>
    </row>
    <row r="85" spans="1:28" s="4" customFormat="1" hidden="1" x14ac:dyDescent="0.25">
      <c r="A85" s="39">
        <v>1.99</v>
      </c>
      <c r="B85" s="119" t="s">
        <v>160</v>
      </c>
      <c r="C85" s="22">
        <f t="shared" ref="C85:V85" si="63">C86+C87+C88+C89</f>
        <v>5250000</v>
      </c>
      <c r="D85" s="23">
        <f t="shared" si="63"/>
        <v>-900000</v>
      </c>
      <c r="E85" s="22">
        <f t="shared" si="63"/>
        <v>0</v>
      </c>
      <c r="F85" s="23">
        <f t="shared" si="63"/>
        <v>0</v>
      </c>
      <c r="G85" s="23">
        <f t="shared" si="63"/>
        <v>0</v>
      </c>
      <c r="H85" s="23">
        <f t="shared" si="63"/>
        <v>100000</v>
      </c>
      <c r="I85" s="23">
        <f t="shared" si="63"/>
        <v>0</v>
      </c>
      <c r="J85" s="23">
        <f t="shared" si="63"/>
        <v>0</v>
      </c>
      <c r="K85" s="23">
        <f t="shared" si="63"/>
        <v>0</v>
      </c>
      <c r="L85" s="23">
        <f t="shared" si="63"/>
        <v>0</v>
      </c>
      <c r="M85" s="97">
        <f t="shared" si="63"/>
        <v>-1000000</v>
      </c>
      <c r="N85" s="23">
        <f t="shared" si="63"/>
        <v>0</v>
      </c>
      <c r="O85" s="23">
        <f t="shared" si="63"/>
        <v>0</v>
      </c>
      <c r="P85" s="23">
        <f t="shared" si="63"/>
        <v>0</v>
      </c>
      <c r="Q85" s="25">
        <f t="shared" si="63"/>
        <v>4350000</v>
      </c>
      <c r="R85" s="108">
        <f t="shared" si="63"/>
        <v>0</v>
      </c>
      <c r="S85" s="23">
        <f t="shared" si="63"/>
        <v>1477728.54</v>
      </c>
      <c r="T85" s="40">
        <f t="shared" si="63"/>
        <v>1477728.54</v>
      </c>
      <c r="U85" s="24">
        <f t="shared" si="63"/>
        <v>1477728.54</v>
      </c>
      <c r="V85" s="26">
        <f t="shared" si="63"/>
        <v>2872271.46</v>
      </c>
      <c r="W85" s="41">
        <f t="shared" si="54"/>
        <v>33.970771034482759</v>
      </c>
      <c r="Y85" s="43"/>
      <c r="Z85" s="93"/>
      <c r="AA85" s="18"/>
      <c r="AB85" s="2"/>
    </row>
    <row r="86" spans="1:28" s="4" customFormat="1" hidden="1" x14ac:dyDescent="0.25">
      <c r="A86" s="37" t="s">
        <v>161</v>
      </c>
      <c r="B86" s="120" t="s">
        <v>162</v>
      </c>
      <c r="C86" s="30"/>
      <c r="D86" s="31">
        <f t="shared" ref="D86:D89" si="64">E86+F86+G86+H86+I86+J86+K86+L86+M86+N86+O86+P86</f>
        <v>0</v>
      </c>
      <c r="E86" s="30"/>
      <c r="F86" s="31"/>
      <c r="G86" s="31"/>
      <c r="H86" s="31"/>
      <c r="I86" s="31"/>
      <c r="J86" s="31"/>
      <c r="K86" s="31"/>
      <c r="L86" s="31"/>
      <c r="M86" s="98"/>
      <c r="N86" s="31"/>
      <c r="O86" s="31"/>
      <c r="P86" s="31"/>
      <c r="Q86" s="34">
        <f>C86+D86</f>
        <v>0</v>
      </c>
      <c r="R86" s="109"/>
      <c r="S86" s="31">
        <v>0</v>
      </c>
      <c r="T86" s="33"/>
      <c r="U86" s="32">
        <f t="shared" ref="U86:U89" si="65">R86+S86</f>
        <v>0</v>
      </c>
      <c r="V86" s="35">
        <f>Q86-U86</f>
        <v>0</v>
      </c>
      <c r="W86" s="38" t="e">
        <f t="shared" si="54"/>
        <v>#DIV/0!</v>
      </c>
      <c r="Y86" s="18"/>
      <c r="Z86" s="54"/>
      <c r="AA86" s="18"/>
      <c r="AB86" s="2"/>
    </row>
    <row r="87" spans="1:28" s="4" customFormat="1" hidden="1" x14ac:dyDescent="0.25">
      <c r="A87" s="37" t="s">
        <v>163</v>
      </c>
      <c r="B87" s="120" t="s">
        <v>164</v>
      </c>
      <c r="C87" s="30">
        <v>500000</v>
      </c>
      <c r="D87" s="31">
        <f t="shared" si="64"/>
        <v>0</v>
      </c>
      <c r="E87" s="30"/>
      <c r="F87" s="31"/>
      <c r="G87" s="31"/>
      <c r="H87" s="31"/>
      <c r="I87" s="31"/>
      <c r="J87" s="31"/>
      <c r="K87" s="31"/>
      <c r="L87" s="31"/>
      <c r="M87" s="98"/>
      <c r="N87" s="31"/>
      <c r="O87" s="31"/>
      <c r="P87" s="31"/>
      <c r="Q87" s="34">
        <f>C87+D87</f>
        <v>500000</v>
      </c>
      <c r="R87" s="109"/>
      <c r="S87" s="31">
        <v>277728.53999999998</v>
      </c>
      <c r="T87" s="33">
        <v>277728.53999999998</v>
      </c>
      <c r="U87" s="32">
        <f t="shared" si="65"/>
        <v>277728.53999999998</v>
      </c>
      <c r="V87" s="35">
        <f>Q87-U87</f>
        <v>222271.46000000002</v>
      </c>
      <c r="W87" s="38">
        <f t="shared" si="54"/>
        <v>55.545707999999991</v>
      </c>
      <c r="Y87" s="18"/>
      <c r="Z87" s="54"/>
      <c r="AA87" s="18"/>
      <c r="AB87" s="2"/>
    </row>
    <row r="88" spans="1:28" s="42" customFormat="1" ht="13" hidden="1" x14ac:dyDescent="0.3">
      <c r="A88" s="37" t="s">
        <v>165</v>
      </c>
      <c r="B88" s="120" t="s">
        <v>166</v>
      </c>
      <c r="C88" s="30">
        <v>4750000</v>
      </c>
      <c r="D88" s="31">
        <f t="shared" si="64"/>
        <v>-1000000</v>
      </c>
      <c r="E88" s="30"/>
      <c r="F88" s="31"/>
      <c r="G88" s="31"/>
      <c r="H88" s="31"/>
      <c r="I88" s="31"/>
      <c r="J88" s="31"/>
      <c r="K88" s="31"/>
      <c r="L88" s="31"/>
      <c r="M88" s="98">
        <v>-1000000</v>
      </c>
      <c r="N88" s="31"/>
      <c r="O88" s="31"/>
      <c r="P88" s="31"/>
      <c r="Q88" s="34">
        <f>C88+D88</f>
        <v>3750000</v>
      </c>
      <c r="R88" s="109"/>
      <c r="S88" s="31">
        <v>1200000</v>
      </c>
      <c r="T88" s="33">
        <v>1200000</v>
      </c>
      <c r="U88" s="32">
        <f t="shared" si="65"/>
        <v>1200000</v>
      </c>
      <c r="V88" s="35">
        <f>Q88-U88</f>
        <v>2550000</v>
      </c>
      <c r="W88" s="38">
        <f t="shared" si="54"/>
        <v>32</v>
      </c>
      <c r="Y88" s="18"/>
      <c r="Z88" s="54"/>
      <c r="AA88" s="18"/>
      <c r="AB88" s="19"/>
    </row>
    <row r="89" spans="1:28" s="42" customFormat="1" ht="13" hidden="1" x14ac:dyDescent="0.3">
      <c r="A89" s="37" t="s">
        <v>167</v>
      </c>
      <c r="B89" s="120" t="s">
        <v>168</v>
      </c>
      <c r="C89" s="30"/>
      <c r="D89" s="31">
        <f t="shared" si="64"/>
        <v>100000</v>
      </c>
      <c r="E89" s="30"/>
      <c r="F89" s="31"/>
      <c r="G89" s="31"/>
      <c r="H89" s="31">
        <v>100000</v>
      </c>
      <c r="I89" s="31"/>
      <c r="J89" s="31"/>
      <c r="K89" s="31"/>
      <c r="L89" s="31"/>
      <c r="M89" s="98"/>
      <c r="N89" s="31"/>
      <c r="O89" s="31"/>
      <c r="P89" s="31"/>
      <c r="Q89" s="34">
        <f>C89+D89</f>
        <v>100000</v>
      </c>
      <c r="R89" s="109"/>
      <c r="S89" s="31">
        <v>0</v>
      </c>
      <c r="T89" s="33"/>
      <c r="U89" s="32">
        <f t="shared" si="65"/>
        <v>0</v>
      </c>
      <c r="V89" s="35">
        <f>Q89-U89</f>
        <v>100000</v>
      </c>
      <c r="W89" s="38">
        <f t="shared" si="54"/>
        <v>0</v>
      </c>
      <c r="Y89" s="18"/>
      <c r="Z89" s="54"/>
      <c r="AA89" s="18"/>
      <c r="AB89" s="2"/>
    </row>
    <row r="90" spans="1:28" s="4" customFormat="1" x14ac:dyDescent="0.25">
      <c r="A90" s="39">
        <v>2</v>
      </c>
      <c r="B90" s="119" t="s">
        <v>169</v>
      </c>
      <c r="C90" s="22">
        <f t="shared" ref="C90:V90" si="66">C91+C97+C102+C110+C113+C116</f>
        <v>258000000</v>
      </c>
      <c r="D90" s="23">
        <f t="shared" si="66"/>
        <v>-11078700</v>
      </c>
      <c r="E90" s="22">
        <f t="shared" si="66"/>
        <v>0</v>
      </c>
      <c r="F90" s="23">
        <f t="shared" si="66"/>
        <v>0</v>
      </c>
      <c r="G90" s="23">
        <f t="shared" si="66"/>
        <v>0</v>
      </c>
      <c r="H90" s="23">
        <f t="shared" si="66"/>
        <v>0</v>
      </c>
      <c r="I90" s="23">
        <f t="shared" si="66"/>
        <v>-11078700</v>
      </c>
      <c r="J90" s="23">
        <f t="shared" si="66"/>
        <v>0</v>
      </c>
      <c r="K90" s="23">
        <f t="shared" si="66"/>
        <v>0</v>
      </c>
      <c r="L90" s="23">
        <f t="shared" si="66"/>
        <v>0</v>
      </c>
      <c r="M90" s="97">
        <f t="shared" si="66"/>
        <v>0</v>
      </c>
      <c r="N90" s="23">
        <f t="shared" si="66"/>
        <v>0</v>
      </c>
      <c r="O90" s="23">
        <f t="shared" si="66"/>
        <v>0</v>
      </c>
      <c r="P90" s="23">
        <f t="shared" si="66"/>
        <v>0</v>
      </c>
      <c r="Q90" s="25">
        <f t="shared" si="66"/>
        <v>246921300</v>
      </c>
      <c r="R90" s="108">
        <f t="shared" si="66"/>
        <v>0</v>
      </c>
      <c r="S90" s="23">
        <f t="shared" si="66"/>
        <v>74580934.929099992</v>
      </c>
      <c r="T90" s="40">
        <f t="shared" si="66"/>
        <v>63643715.679099999</v>
      </c>
      <c r="U90" s="24">
        <f t="shared" si="66"/>
        <v>74580934.929099992</v>
      </c>
      <c r="V90" s="26">
        <f t="shared" si="66"/>
        <v>172340365.07090002</v>
      </c>
      <c r="W90" s="41">
        <f t="shared" si="54"/>
        <v>30.204334307773362</v>
      </c>
      <c r="Y90" s="56"/>
      <c r="Z90" s="93"/>
      <c r="AA90" s="18"/>
      <c r="AB90" s="2"/>
    </row>
    <row r="91" spans="1:28" s="4" customFormat="1" hidden="1" x14ac:dyDescent="0.25">
      <c r="A91" s="39">
        <v>2.0099999999999998</v>
      </c>
      <c r="B91" s="119" t="s">
        <v>170</v>
      </c>
      <c r="C91" s="22">
        <f t="shared" ref="C91:V91" si="67">C92+C93+C94+C95+C96</f>
        <v>121800000</v>
      </c>
      <c r="D91" s="23">
        <f t="shared" si="67"/>
        <v>-6860000</v>
      </c>
      <c r="E91" s="22">
        <f t="shared" si="67"/>
        <v>0</v>
      </c>
      <c r="F91" s="23">
        <f t="shared" si="67"/>
        <v>0</v>
      </c>
      <c r="G91" s="23">
        <f t="shared" si="67"/>
        <v>0</v>
      </c>
      <c r="H91" s="23">
        <f t="shared" si="67"/>
        <v>0</v>
      </c>
      <c r="I91" s="23">
        <f t="shared" si="67"/>
        <v>-1550000</v>
      </c>
      <c r="J91" s="23">
        <f t="shared" si="67"/>
        <v>0</v>
      </c>
      <c r="K91" s="23">
        <f t="shared" si="67"/>
        <v>0</v>
      </c>
      <c r="L91" s="23">
        <f t="shared" si="67"/>
        <v>0</v>
      </c>
      <c r="M91" s="97">
        <f t="shared" si="67"/>
        <v>-5310000</v>
      </c>
      <c r="N91" s="23">
        <f t="shared" si="67"/>
        <v>0</v>
      </c>
      <c r="O91" s="23">
        <f t="shared" si="67"/>
        <v>0</v>
      </c>
      <c r="P91" s="23">
        <f t="shared" si="67"/>
        <v>0</v>
      </c>
      <c r="Q91" s="25">
        <f t="shared" si="67"/>
        <v>114940000</v>
      </c>
      <c r="R91" s="108">
        <f t="shared" si="67"/>
        <v>0</v>
      </c>
      <c r="S91" s="23">
        <f t="shared" si="67"/>
        <v>41761197.969999999</v>
      </c>
      <c r="T91" s="40">
        <f t="shared" si="67"/>
        <v>41218232.969999999</v>
      </c>
      <c r="U91" s="24">
        <f t="shared" si="67"/>
        <v>41761197.969999999</v>
      </c>
      <c r="V91" s="26">
        <f t="shared" si="67"/>
        <v>73178802.030000001</v>
      </c>
      <c r="W91" s="41">
        <f t="shared" si="54"/>
        <v>36.333041560814337</v>
      </c>
      <c r="Y91" s="56"/>
      <c r="Z91" s="93"/>
      <c r="AA91" s="18"/>
      <c r="AB91" s="2"/>
    </row>
    <row r="92" spans="1:28" s="4" customFormat="1" hidden="1" x14ac:dyDescent="0.25">
      <c r="A92" s="37" t="s">
        <v>171</v>
      </c>
      <c r="B92" s="120" t="s">
        <v>172</v>
      </c>
      <c r="C92" s="30">
        <v>63700000</v>
      </c>
      <c r="D92" s="31">
        <f t="shared" ref="D92:D96" si="68">E92+F92+G92+H92+I92+J92+K92+L92+M92+N92+O92+P92</f>
        <v>-2000000</v>
      </c>
      <c r="E92" s="30"/>
      <c r="F92" s="31"/>
      <c r="G92" s="31"/>
      <c r="H92" s="31"/>
      <c r="I92" s="31">
        <v>-1550000</v>
      </c>
      <c r="J92" s="31"/>
      <c r="K92" s="31"/>
      <c r="L92" s="31"/>
      <c r="M92" s="98">
        <v>-450000</v>
      </c>
      <c r="N92" s="31"/>
      <c r="O92" s="31"/>
      <c r="P92" s="31"/>
      <c r="Q92" s="34">
        <f>C92+D92</f>
        <v>61700000</v>
      </c>
      <c r="R92" s="109"/>
      <c r="S92" s="31">
        <v>27315841.280000001</v>
      </c>
      <c r="T92" s="33">
        <v>27224876.280000001</v>
      </c>
      <c r="U92" s="32">
        <f t="shared" ref="U92:U96" si="69">R92+S92</f>
        <v>27315841.280000001</v>
      </c>
      <c r="V92" s="35">
        <f>Q92-U92</f>
        <v>34384158.719999999</v>
      </c>
      <c r="W92" s="38">
        <f t="shared" si="54"/>
        <v>44.272028006482984</v>
      </c>
      <c r="Y92" s="57"/>
      <c r="Z92" s="54"/>
      <c r="AA92" s="18"/>
      <c r="AB92" s="2"/>
    </row>
    <row r="93" spans="1:28" s="4" customFormat="1" hidden="1" x14ac:dyDescent="0.25">
      <c r="A93" s="37" t="s">
        <v>173</v>
      </c>
      <c r="B93" s="120" t="s">
        <v>174</v>
      </c>
      <c r="C93" s="30"/>
      <c r="D93" s="31">
        <f t="shared" si="68"/>
        <v>1650000</v>
      </c>
      <c r="E93" s="30"/>
      <c r="F93" s="31"/>
      <c r="G93" s="31"/>
      <c r="H93" s="31"/>
      <c r="I93" s="31"/>
      <c r="J93" s="31"/>
      <c r="K93" s="31"/>
      <c r="L93" s="31"/>
      <c r="M93" s="98">
        <v>1650000</v>
      </c>
      <c r="N93" s="31"/>
      <c r="O93" s="31"/>
      <c r="P93" s="31"/>
      <c r="Q93" s="34">
        <f>C93+D93</f>
        <v>1650000</v>
      </c>
      <c r="R93" s="109"/>
      <c r="S93" s="31">
        <v>0</v>
      </c>
      <c r="T93" s="33"/>
      <c r="U93" s="32">
        <f t="shared" si="69"/>
        <v>0</v>
      </c>
      <c r="V93" s="35">
        <f>Q93-U93</f>
        <v>1650000</v>
      </c>
      <c r="W93" s="38">
        <f t="shared" si="54"/>
        <v>0</v>
      </c>
      <c r="Y93" s="57"/>
      <c r="Z93" s="54"/>
      <c r="AA93" s="18"/>
      <c r="AB93" s="2"/>
    </row>
    <row r="94" spans="1:28" s="4" customFormat="1" hidden="1" x14ac:dyDescent="0.25">
      <c r="A94" s="37" t="s">
        <v>175</v>
      </c>
      <c r="B94" s="120" t="s">
        <v>176</v>
      </c>
      <c r="C94" s="30">
        <v>5600000</v>
      </c>
      <c r="D94" s="31">
        <f t="shared" si="68"/>
        <v>150000</v>
      </c>
      <c r="E94" s="30"/>
      <c r="F94" s="31"/>
      <c r="G94" s="31"/>
      <c r="H94" s="31"/>
      <c r="I94" s="31"/>
      <c r="J94" s="31"/>
      <c r="K94" s="31"/>
      <c r="L94" s="31"/>
      <c r="M94" s="98">
        <v>150000</v>
      </c>
      <c r="N94" s="31"/>
      <c r="O94" s="31"/>
      <c r="P94" s="31"/>
      <c r="Q94" s="34">
        <f>C94+D94</f>
        <v>5750000</v>
      </c>
      <c r="R94" s="109"/>
      <c r="S94" s="31">
        <v>3634011.13</v>
      </c>
      <c r="T94" s="33">
        <v>3634011.13</v>
      </c>
      <c r="U94" s="32">
        <f t="shared" si="69"/>
        <v>3634011.13</v>
      </c>
      <c r="V94" s="35">
        <f>Q94-U94</f>
        <v>2115988.87</v>
      </c>
      <c r="W94" s="38">
        <f t="shared" si="54"/>
        <v>63.20019356521739</v>
      </c>
      <c r="Y94" s="57"/>
      <c r="Z94" s="54"/>
      <c r="AA94" s="18"/>
      <c r="AB94" s="2"/>
    </row>
    <row r="95" spans="1:28" s="42" customFormat="1" ht="13" hidden="1" x14ac:dyDescent="0.3">
      <c r="A95" s="37" t="s">
        <v>177</v>
      </c>
      <c r="B95" s="120" t="s">
        <v>178</v>
      </c>
      <c r="C95" s="30">
        <v>9500000</v>
      </c>
      <c r="D95" s="31">
        <f t="shared" si="68"/>
        <v>500000</v>
      </c>
      <c r="E95" s="30"/>
      <c r="F95" s="31"/>
      <c r="G95" s="31"/>
      <c r="H95" s="31"/>
      <c r="I95" s="31"/>
      <c r="J95" s="31"/>
      <c r="K95" s="31"/>
      <c r="L95" s="31"/>
      <c r="M95" s="98">
        <v>500000</v>
      </c>
      <c r="N95" s="31"/>
      <c r="O95" s="31"/>
      <c r="P95" s="31"/>
      <c r="Q95" s="34">
        <f>C95+D95</f>
        <v>10000000</v>
      </c>
      <c r="R95" s="109"/>
      <c r="S95" s="31">
        <v>1692740</v>
      </c>
      <c r="T95" s="33">
        <v>1692740</v>
      </c>
      <c r="U95" s="32">
        <f t="shared" si="69"/>
        <v>1692740</v>
      </c>
      <c r="V95" s="35">
        <f>Q95-U95</f>
        <v>8307260</v>
      </c>
      <c r="W95" s="38">
        <f t="shared" si="54"/>
        <v>16.927399999999999</v>
      </c>
      <c r="Y95" s="57"/>
      <c r="Z95" s="54"/>
      <c r="AA95" s="18"/>
      <c r="AB95" s="2"/>
    </row>
    <row r="96" spans="1:28" s="4" customFormat="1" hidden="1" x14ac:dyDescent="0.25">
      <c r="A96" s="37" t="s">
        <v>179</v>
      </c>
      <c r="B96" s="120" t="s">
        <v>180</v>
      </c>
      <c r="C96" s="30">
        <v>43000000</v>
      </c>
      <c r="D96" s="31">
        <f t="shared" si="68"/>
        <v>-7160000</v>
      </c>
      <c r="E96" s="30"/>
      <c r="F96" s="31"/>
      <c r="G96" s="31"/>
      <c r="H96" s="31"/>
      <c r="I96" s="31"/>
      <c r="J96" s="31"/>
      <c r="K96" s="31"/>
      <c r="L96" s="31"/>
      <c r="M96" s="98">
        <v>-7160000</v>
      </c>
      <c r="N96" s="31"/>
      <c r="O96" s="31"/>
      <c r="P96" s="31"/>
      <c r="Q96" s="34">
        <f>C96+D96</f>
        <v>35840000</v>
      </c>
      <c r="R96" s="109"/>
      <c r="S96" s="31">
        <v>9118605.5600000005</v>
      </c>
      <c r="T96" s="33">
        <v>8666605.5600000005</v>
      </c>
      <c r="U96" s="32">
        <f t="shared" si="69"/>
        <v>9118605.5600000005</v>
      </c>
      <c r="V96" s="35">
        <f>Q96-U96</f>
        <v>26721394.439999998</v>
      </c>
      <c r="W96" s="38">
        <f t="shared" si="54"/>
        <v>25.442537834821429</v>
      </c>
      <c r="Y96" s="57"/>
      <c r="Z96" s="54"/>
      <c r="AA96" s="18"/>
      <c r="AB96" s="2"/>
    </row>
    <row r="97" spans="1:28" s="4" customFormat="1" hidden="1" x14ac:dyDescent="0.25">
      <c r="A97" s="39">
        <v>2.02</v>
      </c>
      <c r="B97" s="119" t="s">
        <v>181</v>
      </c>
      <c r="C97" s="22">
        <f t="shared" ref="C97:V97" si="70">C98+C99+C100+C101</f>
        <v>37000000</v>
      </c>
      <c r="D97" s="23">
        <f t="shared" si="70"/>
        <v>1140000</v>
      </c>
      <c r="E97" s="22">
        <f t="shared" si="70"/>
        <v>0</v>
      </c>
      <c r="F97" s="23">
        <f t="shared" si="70"/>
        <v>0</v>
      </c>
      <c r="G97" s="23">
        <f t="shared" si="70"/>
        <v>0</v>
      </c>
      <c r="H97" s="23">
        <f t="shared" si="70"/>
        <v>0</v>
      </c>
      <c r="I97" s="23">
        <f t="shared" si="70"/>
        <v>0</v>
      </c>
      <c r="J97" s="23">
        <f t="shared" si="70"/>
        <v>0</v>
      </c>
      <c r="K97" s="23">
        <f t="shared" si="70"/>
        <v>0</v>
      </c>
      <c r="L97" s="23">
        <f t="shared" si="70"/>
        <v>0</v>
      </c>
      <c r="M97" s="97">
        <f t="shared" si="70"/>
        <v>1140000</v>
      </c>
      <c r="N97" s="23">
        <f t="shared" si="70"/>
        <v>0</v>
      </c>
      <c r="O97" s="23">
        <f t="shared" si="70"/>
        <v>0</v>
      </c>
      <c r="P97" s="23">
        <f t="shared" si="70"/>
        <v>0</v>
      </c>
      <c r="Q97" s="25">
        <f t="shared" si="70"/>
        <v>38140000</v>
      </c>
      <c r="R97" s="108">
        <f t="shared" si="70"/>
        <v>0</v>
      </c>
      <c r="S97" s="23">
        <f t="shared" si="70"/>
        <v>6759865.8290999997</v>
      </c>
      <c r="T97" s="40">
        <f t="shared" si="70"/>
        <v>2641782.0091000004</v>
      </c>
      <c r="U97" s="24">
        <f t="shared" si="70"/>
        <v>6759865.8290999997</v>
      </c>
      <c r="V97" s="26">
        <f t="shared" si="70"/>
        <v>31380134.170900002</v>
      </c>
      <c r="W97" s="41">
        <f t="shared" si="54"/>
        <v>17.723822310173045</v>
      </c>
      <c r="Y97" s="56"/>
      <c r="Z97" s="93"/>
      <c r="AA97" s="18"/>
      <c r="AB97" s="2"/>
    </row>
    <row r="98" spans="1:28" s="4" customFormat="1" hidden="1" x14ac:dyDescent="0.25">
      <c r="A98" s="37" t="s">
        <v>182</v>
      </c>
      <c r="B98" s="120" t="s">
        <v>183</v>
      </c>
      <c r="C98" s="30"/>
      <c r="D98" s="31">
        <f t="shared" ref="D98:D101" si="71">E98+F98+G98+H98+I98+J98+K98+L98+M98+N98+O98+P98</f>
        <v>0</v>
      </c>
      <c r="E98" s="30"/>
      <c r="F98" s="31"/>
      <c r="G98" s="31"/>
      <c r="H98" s="31"/>
      <c r="I98" s="31"/>
      <c r="J98" s="31"/>
      <c r="K98" s="31"/>
      <c r="L98" s="31"/>
      <c r="M98" s="98"/>
      <c r="N98" s="31"/>
      <c r="O98" s="31"/>
      <c r="P98" s="31"/>
      <c r="Q98" s="34">
        <f>C98+D98</f>
        <v>0</v>
      </c>
      <c r="R98" s="109"/>
      <c r="S98" s="31">
        <v>0</v>
      </c>
      <c r="T98" s="33"/>
      <c r="U98" s="32">
        <f t="shared" ref="U98:U101" si="72">R98+S98</f>
        <v>0</v>
      </c>
      <c r="V98" s="35">
        <f>Q98-U98</f>
        <v>0</v>
      </c>
      <c r="W98" s="38" t="e">
        <f t="shared" si="54"/>
        <v>#DIV/0!</v>
      </c>
      <c r="Y98" s="57"/>
      <c r="Z98" s="54"/>
      <c r="AA98" s="18"/>
      <c r="AB98" s="2"/>
    </row>
    <row r="99" spans="1:28" s="4" customFormat="1" hidden="1" x14ac:dyDescent="0.25">
      <c r="A99" s="37" t="s">
        <v>184</v>
      </c>
      <c r="B99" s="120" t="s">
        <v>185</v>
      </c>
      <c r="C99" s="30"/>
      <c r="D99" s="31">
        <f t="shared" si="71"/>
        <v>2240000</v>
      </c>
      <c r="E99" s="30"/>
      <c r="F99" s="31"/>
      <c r="G99" s="31"/>
      <c r="H99" s="31"/>
      <c r="I99" s="31"/>
      <c r="J99" s="31"/>
      <c r="K99" s="31"/>
      <c r="L99" s="31"/>
      <c r="M99" s="98">
        <v>2240000</v>
      </c>
      <c r="N99" s="31"/>
      <c r="O99" s="31"/>
      <c r="P99" s="31"/>
      <c r="Q99" s="34">
        <f>C99+D99</f>
        <v>2240000</v>
      </c>
      <c r="R99" s="109"/>
      <c r="S99" s="31">
        <v>0</v>
      </c>
      <c r="T99" s="33"/>
      <c r="U99" s="32">
        <f t="shared" si="72"/>
        <v>0</v>
      </c>
      <c r="V99" s="35">
        <f>Q99-U99</f>
        <v>2240000</v>
      </c>
      <c r="W99" s="38">
        <f t="shared" si="54"/>
        <v>0</v>
      </c>
      <c r="Y99" s="57"/>
      <c r="Z99" s="54"/>
      <c r="AA99" s="18"/>
      <c r="AB99" s="2"/>
    </row>
    <row r="100" spans="1:28" s="42" customFormat="1" ht="13" hidden="1" x14ac:dyDescent="0.3">
      <c r="A100" s="37" t="s">
        <v>186</v>
      </c>
      <c r="B100" s="120" t="s">
        <v>187</v>
      </c>
      <c r="C100" s="30">
        <v>100000</v>
      </c>
      <c r="D100" s="31">
        <f t="shared" si="71"/>
        <v>900000</v>
      </c>
      <c r="E100" s="30"/>
      <c r="F100" s="31"/>
      <c r="G100" s="31"/>
      <c r="H100" s="31"/>
      <c r="I100" s="31"/>
      <c r="J100" s="31"/>
      <c r="K100" s="31"/>
      <c r="L100" s="31"/>
      <c r="M100" s="98">
        <v>900000</v>
      </c>
      <c r="N100" s="31"/>
      <c r="O100" s="31"/>
      <c r="P100" s="31"/>
      <c r="Q100" s="34">
        <f>C100+D100</f>
        <v>1000000</v>
      </c>
      <c r="R100" s="109"/>
      <c r="S100" s="31">
        <v>0</v>
      </c>
      <c r="T100" s="33"/>
      <c r="U100" s="32">
        <f t="shared" si="72"/>
        <v>0</v>
      </c>
      <c r="V100" s="35">
        <f>Q100-U100</f>
        <v>1000000</v>
      </c>
      <c r="W100" s="38">
        <f t="shared" si="54"/>
        <v>0</v>
      </c>
      <c r="Y100" s="57"/>
      <c r="Z100" s="54"/>
      <c r="AA100" s="18"/>
      <c r="AB100" s="19"/>
    </row>
    <row r="101" spans="1:28" s="4" customFormat="1" hidden="1" x14ac:dyDescent="0.25">
      <c r="A101" s="37" t="s">
        <v>188</v>
      </c>
      <c r="B101" s="120" t="s">
        <v>189</v>
      </c>
      <c r="C101" s="30">
        <v>36900000</v>
      </c>
      <c r="D101" s="31">
        <f t="shared" si="71"/>
        <v>-2000000</v>
      </c>
      <c r="E101" s="30"/>
      <c r="F101" s="31"/>
      <c r="G101" s="31"/>
      <c r="H101" s="31"/>
      <c r="I101" s="31"/>
      <c r="J101" s="31"/>
      <c r="K101" s="31"/>
      <c r="L101" s="31"/>
      <c r="M101" s="98">
        <v>-2000000</v>
      </c>
      <c r="N101" s="31"/>
      <c r="O101" s="31"/>
      <c r="P101" s="31"/>
      <c r="Q101" s="34">
        <f>C101+D101</f>
        <v>34900000</v>
      </c>
      <c r="R101" s="109"/>
      <c r="S101" s="31">
        <v>6759865.8290999997</v>
      </c>
      <c r="T101" s="33">
        <v>2641782.0091000004</v>
      </c>
      <c r="U101" s="32">
        <f t="shared" si="72"/>
        <v>6759865.8290999997</v>
      </c>
      <c r="V101" s="35">
        <f>Q101-U101</f>
        <v>28140134.170900002</v>
      </c>
      <c r="W101" s="38">
        <f t="shared" si="54"/>
        <v>19.369243063323783</v>
      </c>
      <c r="Y101" s="57"/>
      <c r="Z101" s="54"/>
      <c r="AA101" s="18"/>
      <c r="AB101" s="2"/>
    </row>
    <row r="102" spans="1:28" s="4" customFormat="1" hidden="1" x14ac:dyDescent="0.25">
      <c r="A102" s="39">
        <v>2.0299999999999998</v>
      </c>
      <c r="B102" s="119" t="s">
        <v>190</v>
      </c>
      <c r="C102" s="22">
        <f t="shared" ref="C102:V102" si="73">C103+C104+C105+C106+C107+C108+C109</f>
        <v>20950000</v>
      </c>
      <c r="D102" s="23">
        <f t="shared" si="73"/>
        <v>5420000</v>
      </c>
      <c r="E102" s="22">
        <f t="shared" si="73"/>
        <v>0</v>
      </c>
      <c r="F102" s="23">
        <f t="shared" si="73"/>
        <v>0</v>
      </c>
      <c r="G102" s="23">
        <f t="shared" si="73"/>
        <v>0</v>
      </c>
      <c r="H102" s="23">
        <f t="shared" si="73"/>
        <v>0</v>
      </c>
      <c r="I102" s="23">
        <f t="shared" si="73"/>
        <v>0</v>
      </c>
      <c r="J102" s="23">
        <f t="shared" si="73"/>
        <v>0</v>
      </c>
      <c r="K102" s="23">
        <f t="shared" si="73"/>
        <v>0</v>
      </c>
      <c r="L102" s="23">
        <f t="shared" si="73"/>
        <v>0</v>
      </c>
      <c r="M102" s="97">
        <f t="shared" si="73"/>
        <v>5420000</v>
      </c>
      <c r="N102" s="23">
        <f t="shared" si="73"/>
        <v>0</v>
      </c>
      <c r="O102" s="23">
        <f t="shared" si="73"/>
        <v>0</v>
      </c>
      <c r="P102" s="23">
        <f t="shared" si="73"/>
        <v>0</v>
      </c>
      <c r="Q102" s="25">
        <f t="shared" si="73"/>
        <v>26370000</v>
      </c>
      <c r="R102" s="108">
        <f t="shared" si="73"/>
        <v>0</v>
      </c>
      <c r="S102" s="23">
        <f t="shared" si="73"/>
        <v>6698123.3699999992</v>
      </c>
      <c r="T102" s="40">
        <f t="shared" si="73"/>
        <v>5383618.879999999</v>
      </c>
      <c r="U102" s="24">
        <f t="shared" si="73"/>
        <v>6698123.3699999992</v>
      </c>
      <c r="V102" s="26">
        <f t="shared" si="73"/>
        <v>19671876.630000003</v>
      </c>
      <c r="W102" s="41">
        <f t="shared" si="54"/>
        <v>25.40054368600682</v>
      </c>
      <c r="Y102" s="56"/>
      <c r="Z102" s="93"/>
      <c r="AA102" s="18"/>
      <c r="AB102" s="2"/>
    </row>
    <row r="103" spans="1:28" s="4" customFormat="1" hidden="1" x14ac:dyDescent="0.25">
      <c r="A103" s="37" t="s">
        <v>191</v>
      </c>
      <c r="B103" s="120" t="s">
        <v>192</v>
      </c>
      <c r="C103" s="30">
        <v>6000000</v>
      </c>
      <c r="D103" s="31">
        <f t="shared" ref="D103:D109" si="74">E103+F103+G103+H103+I103+J103+K103+L103+M103+N103+O103+P103</f>
        <v>2400000</v>
      </c>
      <c r="E103" s="30"/>
      <c r="F103" s="31"/>
      <c r="G103" s="31"/>
      <c r="H103" s="31"/>
      <c r="I103" s="31"/>
      <c r="J103" s="31"/>
      <c r="K103" s="31"/>
      <c r="L103" s="31"/>
      <c r="M103" s="98">
        <v>2400000</v>
      </c>
      <c r="N103" s="31"/>
      <c r="O103" s="31"/>
      <c r="P103" s="31"/>
      <c r="Q103" s="34">
        <f t="shared" ref="Q103:Q109" si="75">C103+D103</f>
        <v>8400000</v>
      </c>
      <c r="R103" s="109"/>
      <c r="S103" s="31">
        <v>4225200.6499999994</v>
      </c>
      <c r="T103" s="33">
        <v>3437662.07</v>
      </c>
      <c r="U103" s="32">
        <f t="shared" ref="U103:U109" si="76">R103+S103</f>
        <v>4225200.6499999994</v>
      </c>
      <c r="V103" s="35">
        <f t="shared" ref="V103:V109" si="77">Q103-U103</f>
        <v>4174799.3500000006</v>
      </c>
      <c r="W103" s="38">
        <f t="shared" si="54"/>
        <v>50.300007738095232</v>
      </c>
      <c r="Y103" s="57"/>
      <c r="Z103" s="54"/>
      <c r="AA103" s="18"/>
      <c r="AB103" s="2"/>
    </row>
    <row r="104" spans="1:28" s="4" customFormat="1" hidden="1" x14ac:dyDescent="0.25">
      <c r="A104" s="37" t="s">
        <v>193</v>
      </c>
      <c r="B104" s="120" t="s">
        <v>194</v>
      </c>
      <c r="C104" s="30">
        <v>4050000</v>
      </c>
      <c r="D104" s="31">
        <f t="shared" si="74"/>
        <v>350000</v>
      </c>
      <c r="E104" s="30"/>
      <c r="F104" s="31"/>
      <c r="G104" s="31"/>
      <c r="H104" s="31"/>
      <c r="I104" s="31"/>
      <c r="J104" s="31"/>
      <c r="K104" s="31"/>
      <c r="L104" s="31"/>
      <c r="M104" s="98">
        <v>350000</v>
      </c>
      <c r="N104" s="31"/>
      <c r="O104" s="31"/>
      <c r="P104" s="31"/>
      <c r="Q104" s="34">
        <f t="shared" si="75"/>
        <v>4400000</v>
      </c>
      <c r="R104" s="109"/>
      <c r="S104" s="31">
        <v>517091.75</v>
      </c>
      <c r="T104" s="33">
        <v>517091.75</v>
      </c>
      <c r="U104" s="32">
        <f t="shared" si="76"/>
        <v>517091.75</v>
      </c>
      <c r="V104" s="35">
        <f t="shared" si="77"/>
        <v>3882908.25</v>
      </c>
      <c r="W104" s="38">
        <f t="shared" si="54"/>
        <v>11.752085227272728</v>
      </c>
      <c r="Y104" s="57"/>
      <c r="Z104" s="54"/>
      <c r="AA104" s="18"/>
      <c r="AB104" s="2"/>
    </row>
    <row r="105" spans="1:28" s="4" customFormat="1" hidden="1" x14ac:dyDescent="0.25">
      <c r="A105" s="37" t="s">
        <v>195</v>
      </c>
      <c r="B105" s="120" t="s">
        <v>196</v>
      </c>
      <c r="C105" s="30">
        <v>500000</v>
      </c>
      <c r="D105" s="31">
        <f t="shared" si="74"/>
        <v>0</v>
      </c>
      <c r="E105" s="30"/>
      <c r="F105" s="31"/>
      <c r="G105" s="31"/>
      <c r="H105" s="31"/>
      <c r="I105" s="31"/>
      <c r="J105" s="31"/>
      <c r="K105" s="31"/>
      <c r="L105" s="31"/>
      <c r="M105" s="98"/>
      <c r="N105" s="31"/>
      <c r="O105" s="31"/>
      <c r="P105" s="31"/>
      <c r="Q105" s="34">
        <f t="shared" si="75"/>
        <v>500000</v>
      </c>
      <c r="R105" s="109"/>
      <c r="S105" s="31">
        <v>0</v>
      </c>
      <c r="T105" s="33"/>
      <c r="U105" s="32">
        <f t="shared" si="76"/>
        <v>0</v>
      </c>
      <c r="V105" s="35">
        <f t="shared" si="77"/>
        <v>500000</v>
      </c>
      <c r="W105" s="38">
        <f t="shared" si="54"/>
        <v>0</v>
      </c>
      <c r="Y105" s="57"/>
      <c r="Z105" s="54"/>
      <c r="AA105" s="18"/>
      <c r="AB105" s="2"/>
    </row>
    <row r="106" spans="1:28" s="4" customFormat="1" hidden="1" x14ac:dyDescent="0.25">
      <c r="A106" s="37" t="s">
        <v>197</v>
      </c>
      <c r="B106" s="120" t="s">
        <v>198</v>
      </c>
      <c r="C106" s="30">
        <v>5750000</v>
      </c>
      <c r="D106" s="31">
        <f t="shared" si="74"/>
        <v>0</v>
      </c>
      <c r="E106" s="30"/>
      <c r="F106" s="31"/>
      <c r="G106" s="31"/>
      <c r="H106" s="31"/>
      <c r="I106" s="31"/>
      <c r="J106" s="31"/>
      <c r="K106" s="31"/>
      <c r="L106" s="31"/>
      <c r="M106" s="98"/>
      <c r="N106" s="31"/>
      <c r="O106" s="31"/>
      <c r="P106" s="31"/>
      <c r="Q106" s="34">
        <f t="shared" si="75"/>
        <v>5750000</v>
      </c>
      <c r="R106" s="109"/>
      <c r="S106" s="31">
        <v>508800.99</v>
      </c>
      <c r="T106" s="33">
        <v>376584.08</v>
      </c>
      <c r="U106" s="32">
        <f t="shared" si="76"/>
        <v>508800.99</v>
      </c>
      <c r="V106" s="35">
        <f t="shared" si="77"/>
        <v>5241199.01</v>
      </c>
      <c r="W106" s="38">
        <f t="shared" si="54"/>
        <v>8.8487128695652171</v>
      </c>
      <c r="Y106" s="57"/>
      <c r="Z106" s="54"/>
      <c r="AA106" s="18"/>
      <c r="AB106" s="2"/>
    </row>
    <row r="107" spans="1:28" s="4" customFormat="1" hidden="1" x14ac:dyDescent="0.25">
      <c r="A107" s="37" t="s">
        <v>199</v>
      </c>
      <c r="B107" s="120" t="s">
        <v>200</v>
      </c>
      <c r="C107" s="30">
        <v>400000</v>
      </c>
      <c r="D107" s="31">
        <f t="shared" si="74"/>
        <v>0</v>
      </c>
      <c r="E107" s="30"/>
      <c r="F107" s="31"/>
      <c r="G107" s="31"/>
      <c r="H107" s="31"/>
      <c r="I107" s="31"/>
      <c r="J107" s="31"/>
      <c r="K107" s="31"/>
      <c r="L107" s="31"/>
      <c r="M107" s="98"/>
      <c r="N107" s="31"/>
      <c r="O107" s="31"/>
      <c r="P107" s="31"/>
      <c r="Q107" s="34">
        <f t="shared" si="75"/>
        <v>400000</v>
      </c>
      <c r="R107" s="109"/>
      <c r="S107" s="31">
        <v>0</v>
      </c>
      <c r="T107" s="33"/>
      <c r="U107" s="32">
        <f t="shared" si="76"/>
        <v>0</v>
      </c>
      <c r="V107" s="35">
        <f t="shared" si="77"/>
        <v>400000</v>
      </c>
      <c r="W107" s="38">
        <f t="shared" si="54"/>
        <v>0</v>
      </c>
      <c r="Y107" s="57"/>
      <c r="Z107" s="54"/>
      <c r="AA107" s="18"/>
      <c r="AB107" s="2"/>
    </row>
    <row r="108" spans="1:28" s="42" customFormat="1" ht="13" hidden="1" x14ac:dyDescent="0.3">
      <c r="A108" s="37" t="s">
        <v>201</v>
      </c>
      <c r="B108" s="120" t="s">
        <v>202</v>
      </c>
      <c r="C108" s="30">
        <v>4250000</v>
      </c>
      <c r="D108" s="31">
        <f t="shared" si="74"/>
        <v>2670000</v>
      </c>
      <c r="E108" s="30"/>
      <c r="F108" s="31"/>
      <c r="G108" s="31"/>
      <c r="H108" s="31"/>
      <c r="I108" s="31"/>
      <c r="J108" s="31"/>
      <c r="K108" s="31"/>
      <c r="L108" s="31"/>
      <c r="M108" s="98">
        <v>2670000</v>
      </c>
      <c r="N108" s="31"/>
      <c r="O108" s="31"/>
      <c r="P108" s="31"/>
      <c r="Q108" s="34">
        <f t="shared" si="75"/>
        <v>6920000</v>
      </c>
      <c r="R108" s="109"/>
      <c r="S108" s="31">
        <v>1447029.98</v>
      </c>
      <c r="T108" s="33">
        <v>1052280.98</v>
      </c>
      <c r="U108" s="32">
        <f t="shared" si="76"/>
        <v>1447029.98</v>
      </c>
      <c r="V108" s="35">
        <f t="shared" si="77"/>
        <v>5472970.0199999996</v>
      </c>
      <c r="W108" s="38">
        <f t="shared" si="54"/>
        <v>20.910837861271677</v>
      </c>
      <c r="Y108" s="57"/>
      <c r="Z108" s="54"/>
      <c r="AA108" s="18"/>
      <c r="AB108" s="2"/>
    </row>
    <row r="109" spans="1:28" s="4" customFormat="1" hidden="1" x14ac:dyDescent="0.25">
      <c r="A109" s="37" t="s">
        <v>203</v>
      </c>
      <c r="B109" s="120" t="s">
        <v>204</v>
      </c>
      <c r="C109" s="30"/>
      <c r="D109" s="31">
        <f t="shared" si="74"/>
        <v>0</v>
      </c>
      <c r="E109" s="30"/>
      <c r="F109" s="31"/>
      <c r="G109" s="31"/>
      <c r="H109" s="31"/>
      <c r="I109" s="31"/>
      <c r="J109" s="31"/>
      <c r="K109" s="31"/>
      <c r="L109" s="31"/>
      <c r="M109" s="98"/>
      <c r="N109" s="31"/>
      <c r="O109" s="31"/>
      <c r="P109" s="31"/>
      <c r="Q109" s="34">
        <f t="shared" si="75"/>
        <v>0</v>
      </c>
      <c r="R109" s="109"/>
      <c r="S109" s="31"/>
      <c r="T109" s="33"/>
      <c r="U109" s="32">
        <f t="shared" si="76"/>
        <v>0</v>
      </c>
      <c r="V109" s="35">
        <f t="shared" si="77"/>
        <v>0</v>
      </c>
      <c r="W109" s="38" t="e">
        <f t="shared" si="54"/>
        <v>#DIV/0!</v>
      </c>
      <c r="Y109" s="57"/>
      <c r="Z109" s="54"/>
      <c r="AA109" s="18"/>
      <c r="AB109" s="2"/>
    </row>
    <row r="110" spans="1:28" s="4" customFormat="1" hidden="1" x14ac:dyDescent="0.25">
      <c r="A110" s="39" t="s">
        <v>205</v>
      </c>
      <c r="B110" s="119" t="s">
        <v>206</v>
      </c>
      <c r="C110" s="22">
        <f t="shared" ref="C110:V110" si="78">C111+C112</f>
        <v>37200000</v>
      </c>
      <c r="D110" s="23">
        <f t="shared" si="78"/>
        <v>2770000</v>
      </c>
      <c r="E110" s="22">
        <f t="shared" si="78"/>
        <v>0</v>
      </c>
      <c r="F110" s="23">
        <f t="shared" si="78"/>
        <v>0</v>
      </c>
      <c r="G110" s="23">
        <f t="shared" si="78"/>
        <v>0</v>
      </c>
      <c r="H110" s="23">
        <f t="shared" si="78"/>
        <v>0</v>
      </c>
      <c r="I110" s="23">
        <f t="shared" si="78"/>
        <v>0</v>
      </c>
      <c r="J110" s="23">
        <f t="shared" si="78"/>
        <v>0</v>
      </c>
      <c r="K110" s="23">
        <f t="shared" si="78"/>
        <v>0</v>
      </c>
      <c r="L110" s="23">
        <f t="shared" si="78"/>
        <v>0</v>
      </c>
      <c r="M110" s="97">
        <f t="shared" si="78"/>
        <v>2770000</v>
      </c>
      <c r="N110" s="23">
        <f t="shared" si="78"/>
        <v>0</v>
      </c>
      <c r="O110" s="23">
        <f t="shared" si="78"/>
        <v>0</v>
      </c>
      <c r="P110" s="23">
        <f t="shared" si="78"/>
        <v>0</v>
      </c>
      <c r="Q110" s="25">
        <f t="shared" si="78"/>
        <v>39970000</v>
      </c>
      <c r="R110" s="108">
        <f t="shared" si="78"/>
        <v>0</v>
      </c>
      <c r="S110" s="23">
        <f t="shared" si="78"/>
        <v>10073925.029999999</v>
      </c>
      <c r="T110" s="40">
        <f t="shared" si="78"/>
        <v>8291180.3799999999</v>
      </c>
      <c r="U110" s="24">
        <f t="shared" si="78"/>
        <v>10073925.029999999</v>
      </c>
      <c r="V110" s="26">
        <f t="shared" si="78"/>
        <v>29896074.970000003</v>
      </c>
      <c r="W110" s="41">
        <f t="shared" si="54"/>
        <v>25.203715361521137</v>
      </c>
      <c r="Y110" s="56"/>
      <c r="Z110" s="93"/>
      <c r="AA110" s="18"/>
      <c r="AB110" s="2"/>
    </row>
    <row r="111" spans="1:28" s="42" customFormat="1" ht="13" hidden="1" x14ac:dyDescent="0.3">
      <c r="A111" s="37" t="s">
        <v>207</v>
      </c>
      <c r="B111" s="120" t="s">
        <v>208</v>
      </c>
      <c r="C111" s="30">
        <v>7200000</v>
      </c>
      <c r="D111" s="31">
        <f t="shared" ref="D111:D112" si="79">E111+F111+G111+H111+I111+J111+K111+L111+M111+N111+O111+P111</f>
        <v>2270000</v>
      </c>
      <c r="E111" s="30"/>
      <c r="F111" s="31"/>
      <c r="G111" s="31"/>
      <c r="H111" s="31"/>
      <c r="I111" s="31"/>
      <c r="J111" s="31"/>
      <c r="K111" s="31"/>
      <c r="L111" s="31"/>
      <c r="M111" s="98">
        <v>2270000</v>
      </c>
      <c r="N111" s="31"/>
      <c r="O111" s="31"/>
      <c r="P111" s="31"/>
      <c r="Q111" s="34">
        <f>C111+D111</f>
        <v>9470000</v>
      </c>
      <c r="R111" s="109"/>
      <c r="S111" s="31">
        <v>2066316.97</v>
      </c>
      <c r="T111" s="33">
        <v>1859416.79</v>
      </c>
      <c r="U111" s="32">
        <f t="shared" ref="U111:U112" si="80">R111+S111</f>
        <v>2066316.97</v>
      </c>
      <c r="V111" s="35">
        <f>Q111-U111</f>
        <v>7403683.0300000003</v>
      </c>
      <c r="W111" s="38">
        <f t="shared" si="54"/>
        <v>21.819608975712779</v>
      </c>
      <c r="Y111" s="57"/>
      <c r="Z111" s="54"/>
      <c r="AA111" s="18"/>
      <c r="AB111" s="2"/>
    </row>
    <row r="112" spans="1:28" s="4" customFormat="1" hidden="1" x14ac:dyDescent="0.25">
      <c r="A112" s="37" t="s">
        <v>209</v>
      </c>
      <c r="B112" s="120" t="s">
        <v>210</v>
      </c>
      <c r="C112" s="30">
        <v>30000000</v>
      </c>
      <c r="D112" s="31">
        <f t="shared" si="79"/>
        <v>500000</v>
      </c>
      <c r="E112" s="30"/>
      <c r="F112" s="31"/>
      <c r="G112" s="31"/>
      <c r="H112" s="31"/>
      <c r="I112" s="31"/>
      <c r="J112" s="31"/>
      <c r="K112" s="31"/>
      <c r="L112" s="31"/>
      <c r="M112" s="98">
        <v>500000</v>
      </c>
      <c r="N112" s="31"/>
      <c r="O112" s="31"/>
      <c r="P112" s="31"/>
      <c r="Q112" s="34">
        <f>C112+D112</f>
        <v>30500000</v>
      </c>
      <c r="R112" s="109"/>
      <c r="S112" s="31">
        <v>8007608.0599999996</v>
      </c>
      <c r="T112" s="33">
        <v>6431763.5899999999</v>
      </c>
      <c r="U112" s="32">
        <f t="shared" si="80"/>
        <v>8007608.0599999996</v>
      </c>
      <c r="V112" s="35">
        <f>Q112-U112</f>
        <v>22492391.940000001</v>
      </c>
      <c r="W112" s="38">
        <f t="shared" si="54"/>
        <v>26.254452655737705</v>
      </c>
      <c r="Y112" s="18"/>
      <c r="Z112" s="54"/>
      <c r="AA112" s="18"/>
      <c r="AB112" s="2"/>
    </row>
    <row r="113" spans="1:28" s="4" customFormat="1" ht="12.75" hidden="1" customHeight="1" x14ac:dyDescent="0.25">
      <c r="A113" s="39">
        <v>2.0499999999999998</v>
      </c>
      <c r="B113" s="119" t="s">
        <v>211</v>
      </c>
      <c r="C113" s="22">
        <f t="shared" ref="C113:V113" si="81">C114+C115</f>
        <v>0</v>
      </c>
      <c r="D113" s="23">
        <f t="shared" si="81"/>
        <v>0</v>
      </c>
      <c r="E113" s="22">
        <f t="shared" si="81"/>
        <v>0</v>
      </c>
      <c r="F113" s="23">
        <f t="shared" si="81"/>
        <v>0</v>
      </c>
      <c r="G113" s="23">
        <f t="shared" si="81"/>
        <v>0</v>
      </c>
      <c r="H113" s="23">
        <f t="shared" si="81"/>
        <v>0</v>
      </c>
      <c r="I113" s="23">
        <f t="shared" si="81"/>
        <v>0</v>
      </c>
      <c r="J113" s="23">
        <f t="shared" si="81"/>
        <v>0</v>
      </c>
      <c r="K113" s="23">
        <f t="shared" si="81"/>
        <v>0</v>
      </c>
      <c r="L113" s="23">
        <f t="shared" si="81"/>
        <v>0</v>
      </c>
      <c r="M113" s="97">
        <f t="shared" si="81"/>
        <v>0</v>
      </c>
      <c r="N113" s="23">
        <f t="shared" si="81"/>
        <v>0</v>
      </c>
      <c r="O113" s="23">
        <f t="shared" si="81"/>
        <v>0</v>
      </c>
      <c r="P113" s="23">
        <f t="shared" si="81"/>
        <v>0</v>
      </c>
      <c r="Q113" s="25">
        <f t="shared" si="81"/>
        <v>0</v>
      </c>
      <c r="R113" s="108">
        <f t="shared" si="81"/>
        <v>0</v>
      </c>
      <c r="S113" s="23">
        <f t="shared" si="81"/>
        <v>0</v>
      </c>
      <c r="T113" s="40">
        <f t="shared" si="81"/>
        <v>0</v>
      </c>
      <c r="U113" s="24">
        <f t="shared" si="81"/>
        <v>0</v>
      </c>
      <c r="V113" s="26">
        <f t="shared" si="81"/>
        <v>0</v>
      </c>
      <c r="W113" s="41" t="e">
        <f t="shared" si="54"/>
        <v>#DIV/0!</v>
      </c>
      <c r="Y113" s="56"/>
      <c r="Z113" s="93"/>
      <c r="AA113" s="18"/>
      <c r="AB113" s="2"/>
    </row>
    <row r="114" spans="1:28" s="42" customFormat="1" ht="13" hidden="1" x14ac:dyDescent="0.3">
      <c r="A114" s="37" t="s">
        <v>212</v>
      </c>
      <c r="B114" s="120" t="s">
        <v>213</v>
      </c>
      <c r="C114" s="30"/>
      <c r="D114" s="31">
        <f t="shared" ref="D114:D115" si="82">E114+F114+G114+H114+I114+J114+K114+L114+M114+N114+O114+P114</f>
        <v>0</v>
      </c>
      <c r="E114" s="30"/>
      <c r="F114" s="31"/>
      <c r="G114" s="31"/>
      <c r="H114" s="31"/>
      <c r="I114" s="31"/>
      <c r="J114" s="31"/>
      <c r="K114" s="31"/>
      <c r="L114" s="31"/>
      <c r="M114" s="98"/>
      <c r="N114" s="31"/>
      <c r="O114" s="31"/>
      <c r="P114" s="31"/>
      <c r="Q114" s="34">
        <f>C114+D114</f>
        <v>0</v>
      </c>
      <c r="R114" s="109"/>
      <c r="S114" s="31"/>
      <c r="T114" s="33"/>
      <c r="U114" s="32">
        <f t="shared" ref="U114:U115" si="83">R114+S114</f>
        <v>0</v>
      </c>
      <c r="V114" s="35">
        <f>Q114-U114</f>
        <v>0</v>
      </c>
      <c r="W114" s="38" t="e">
        <f t="shared" si="54"/>
        <v>#DIV/0!</v>
      </c>
      <c r="Y114" s="57"/>
      <c r="Z114" s="54"/>
      <c r="AA114" s="18"/>
      <c r="AB114" s="19"/>
    </row>
    <row r="115" spans="1:28" s="4" customFormat="1" hidden="1" x14ac:dyDescent="0.25">
      <c r="A115" s="37" t="s">
        <v>214</v>
      </c>
      <c r="B115" s="120" t="s">
        <v>215</v>
      </c>
      <c r="C115" s="30"/>
      <c r="D115" s="31">
        <f t="shared" si="82"/>
        <v>0</v>
      </c>
      <c r="E115" s="30"/>
      <c r="F115" s="31"/>
      <c r="G115" s="31"/>
      <c r="H115" s="31"/>
      <c r="I115" s="31"/>
      <c r="J115" s="31"/>
      <c r="K115" s="31"/>
      <c r="L115" s="31"/>
      <c r="M115" s="98"/>
      <c r="N115" s="31"/>
      <c r="O115" s="31"/>
      <c r="P115" s="31"/>
      <c r="Q115" s="34">
        <f>C115+D115</f>
        <v>0</v>
      </c>
      <c r="R115" s="109"/>
      <c r="S115" s="31"/>
      <c r="T115" s="33"/>
      <c r="U115" s="32">
        <f t="shared" si="83"/>
        <v>0</v>
      </c>
      <c r="V115" s="35">
        <f>Q115-U115</f>
        <v>0</v>
      </c>
      <c r="W115" s="38" t="e">
        <f t="shared" si="54"/>
        <v>#DIV/0!</v>
      </c>
      <c r="Y115" s="57"/>
      <c r="Z115" s="54"/>
      <c r="AA115" s="18"/>
      <c r="AB115" s="2"/>
    </row>
    <row r="116" spans="1:28" s="4" customFormat="1" hidden="1" x14ac:dyDescent="0.25">
      <c r="A116" s="39">
        <v>2.99</v>
      </c>
      <c r="B116" s="119" t="s">
        <v>216</v>
      </c>
      <c r="C116" s="22">
        <f t="shared" ref="C116:V116" si="84">C117+C118+C119+C120+C121+C122+C123+C124</f>
        <v>41050000</v>
      </c>
      <c r="D116" s="23">
        <f t="shared" si="84"/>
        <v>-13548700</v>
      </c>
      <c r="E116" s="22">
        <f t="shared" si="84"/>
        <v>0</v>
      </c>
      <c r="F116" s="23">
        <f t="shared" si="84"/>
        <v>0</v>
      </c>
      <c r="G116" s="23">
        <f t="shared" si="84"/>
        <v>0</v>
      </c>
      <c r="H116" s="23">
        <f t="shared" si="84"/>
        <v>0</v>
      </c>
      <c r="I116" s="23">
        <f t="shared" si="84"/>
        <v>-9528700</v>
      </c>
      <c r="J116" s="23">
        <f t="shared" si="84"/>
        <v>0</v>
      </c>
      <c r="K116" s="23">
        <f t="shared" si="84"/>
        <v>0</v>
      </c>
      <c r="L116" s="23">
        <f t="shared" si="84"/>
        <v>0</v>
      </c>
      <c r="M116" s="97">
        <f t="shared" si="84"/>
        <v>-4020000</v>
      </c>
      <c r="N116" s="23">
        <f t="shared" si="84"/>
        <v>0</v>
      </c>
      <c r="O116" s="23">
        <f t="shared" si="84"/>
        <v>0</v>
      </c>
      <c r="P116" s="23">
        <f t="shared" si="84"/>
        <v>0</v>
      </c>
      <c r="Q116" s="25">
        <f t="shared" si="84"/>
        <v>27501300</v>
      </c>
      <c r="R116" s="108">
        <f t="shared" si="84"/>
        <v>0</v>
      </c>
      <c r="S116" s="23">
        <f t="shared" si="84"/>
        <v>9287822.7300000004</v>
      </c>
      <c r="T116" s="40">
        <f t="shared" si="84"/>
        <v>6108901.4400000004</v>
      </c>
      <c r="U116" s="24">
        <f t="shared" si="84"/>
        <v>9287822.7300000004</v>
      </c>
      <c r="V116" s="26">
        <f t="shared" si="84"/>
        <v>18213477.270000003</v>
      </c>
      <c r="W116" s="41">
        <f t="shared" si="54"/>
        <v>33.772304327431797</v>
      </c>
      <c r="Y116" s="56"/>
      <c r="Z116" s="93"/>
      <c r="AA116" s="18"/>
      <c r="AB116" s="2"/>
    </row>
    <row r="117" spans="1:28" s="4" customFormat="1" hidden="1" x14ac:dyDescent="0.25">
      <c r="A117" s="37" t="s">
        <v>217</v>
      </c>
      <c r="B117" s="120" t="s">
        <v>218</v>
      </c>
      <c r="C117" s="30">
        <v>3100000</v>
      </c>
      <c r="D117" s="31">
        <f t="shared" ref="D117:D124" si="85">E117+F117+G117+H117+I117+J117+K117+L117+M117+N117+O117+P117</f>
        <v>0</v>
      </c>
      <c r="E117" s="30"/>
      <c r="F117" s="31"/>
      <c r="G117" s="31"/>
      <c r="H117" s="31"/>
      <c r="I117" s="31"/>
      <c r="J117" s="31"/>
      <c r="K117" s="31"/>
      <c r="L117" s="31"/>
      <c r="M117" s="98"/>
      <c r="N117" s="31"/>
      <c r="O117" s="31"/>
      <c r="P117" s="31"/>
      <c r="Q117" s="34">
        <f t="shared" ref="Q117:Q124" si="86">C117+D117</f>
        <v>3100000</v>
      </c>
      <c r="R117" s="109"/>
      <c r="S117" s="31">
        <v>61308.15</v>
      </c>
      <c r="T117" s="33">
        <v>61308.15</v>
      </c>
      <c r="U117" s="32">
        <f t="shared" ref="U117:U124" si="87">R117+S117</f>
        <v>61308.15</v>
      </c>
      <c r="V117" s="35">
        <f t="shared" ref="V117:V124" si="88">Q117-U117</f>
        <v>3038691.85</v>
      </c>
      <c r="W117" s="38">
        <f t="shared" si="54"/>
        <v>1.9776822580645161</v>
      </c>
      <c r="Y117" s="57"/>
      <c r="Z117" s="54"/>
      <c r="AA117" s="18"/>
      <c r="AB117" s="2"/>
    </row>
    <row r="118" spans="1:28" s="4" customFormat="1" hidden="1" x14ac:dyDescent="0.25">
      <c r="A118" s="37" t="s">
        <v>219</v>
      </c>
      <c r="B118" s="120" t="s">
        <v>220</v>
      </c>
      <c r="C118" s="30">
        <v>2825000</v>
      </c>
      <c r="D118" s="31">
        <f t="shared" si="85"/>
        <v>50000</v>
      </c>
      <c r="E118" s="30"/>
      <c r="F118" s="31"/>
      <c r="G118" s="31"/>
      <c r="H118" s="31"/>
      <c r="I118" s="31"/>
      <c r="J118" s="31"/>
      <c r="K118" s="31"/>
      <c r="L118" s="31"/>
      <c r="M118" s="98">
        <v>50000</v>
      </c>
      <c r="N118" s="31"/>
      <c r="O118" s="31"/>
      <c r="P118" s="31"/>
      <c r="Q118" s="34">
        <f t="shared" si="86"/>
        <v>2875000</v>
      </c>
      <c r="R118" s="109"/>
      <c r="S118" s="31">
        <v>961436.96000000008</v>
      </c>
      <c r="T118" s="33">
        <v>720965.21000000008</v>
      </c>
      <c r="U118" s="32">
        <f t="shared" si="87"/>
        <v>961436.96000000008</v>
      </c>
      <c r="V118" s="35">
        <f t="shared" si="88"/>
        <v>1913563.04</v>
      </c>
      <c r="W118" s="38">
        <f t="shared" si="54"/>
        <v>33.441285565217399</v>
      </c>
      <c r="Y118" s="57"/>
      <c r="Z118" s="54"/>
      <c r="AA118" s="18"/>
      <c r="AB118" s="2"/>
    </row>
    <row r="119" spans="1:28" s="4" customFormat="1" hidden="1" x14ac:dyDescent="0.25">
      <c r="A119" s="37" t="s">
        <v>221</v>
      </c>
      <c r="B119" s="120" t="s">
        <v>222</v>
      </c>
      <c r="C119" s="30">
        <v>5000000</v>
      </c>
      <c r="D119" s="31">
        <f t="shared" si="85"/>
        <v>1020000</v>
      </c>
      <c r="E119" s="30"/>
      <c r="F119" s="31"/>
      <c r="G119" s="31"/>
      <c r="H119" s="31"/>
      <c r="I119" s="31"/>
      <c r="J119" s="31"/>
      <c r="K119" s="31"/>
      <c r="L119" s="31"/>
      <c r="M119" s="98">
        <v>1020000</v>
      </c>
      <c r="N119" s="31"/>
      <c r="O119" s="31"/>
      <c r="P119" s="31"/>
      <c r="Q119" s="34">
        <f t="shared" si="86"/>
        <v>6020000</v>
      </c>
      <c r="R119" s="109"/>
      <c r="S119" s="31">
        <v>1119399.9300000002</v>
      </c>
      <c r="T119" s="33">
        <v>194463.38</v>
      </c>
      <c r="U119" s="32">
        <f t="shared" si="87"/>
        <v>1119399.9300000002</v>
      </c>
      <c r="V119" s="35">
        <f t="shared" si="88"/>
        <v>4900600.07</v>
      </c>
      <c r="W119" s="38">
        <f t="shared" si="54"/>
        <v>18.594683222591364</v>
      </c>
      <c r="Y119" s="57"/>
      <c r="Z119" s="54"/>
      <c r="AA119" s="18"/>
      <c r="AB119" s="2"/>
    </row>
    <row r="120" spans="1:28" s="4" customFormat="1" hidden="1" x14ac:dyDescent="0.25">
      <c r="A120" s="37" t="s">
        <v>223</v>
      </c>
      <c r="B120" s="120" t="s">
        <v>224</v>
      </c>
      <c r="C120" s="30">
        <v>6000000</v>
      </c>
      <c r="D120" s="31">
        <f t="shared" si="85"/>
        <v>200000</v>
      </c>
      <c r="E120" s="30"/>
      <c r="F120" s="31"/>
      <c r="G120" s="31"/>
      <c r="H120" s="31"/>
      <c r="I120" s="31"/>
      <c r="J120" s="31"/>
      <c r="K120" s="31"/>
      <c r="L120" s="31"/>
      <c r="M120" s="98">
        <v>200000</v>
      </c>
      <c r="N120" s="31"/>
      <c r="O120" s="31"/>
      <c r="P120" s="31"/>
      <c r="Q120" s="34">
        <f t="shared" si="86"/>
        <v>6200000</v>
      </c>
      <c r="R120" s="109"/>
      <c r="S120" s="31">
        <v>4202326.49</v>
      </c>
      <c r="T120" s="33">
        <v>2952684.35</v>
      </c>
      <c r="U120" s="32">
        <f t="shared" si="87"/>
        <v>4202326.49</v>
      </c>
      <c r="V120" s="35">
        <f t="shared" si="88"/>
        <v>1997673.5099999998</v>
      </c>
      <c r="W120" s="38">
        <f t="shared" si="54"/>
        <v>67.779459516129037</v>
      </c>
      <c r="Y120" s="57"/>
      <c r="Z120" s="54"/>
      <c r="AA120" s="18"/>
      <c r="AB120" s="2"/>
    </row>
    <row r="121" spans="1:28" s="4" customFormat="1" hidden="1" x14ac:dyDescent="0.25">
      <c r="A121" s="37" t="s">
        <v>225</v>
      </c>
      <c r="B121" s="120" t="s">
        <v>226</v>
      </c>
      <c r="C121" s="30">
        <v>20000000</v>
      </c>
      <c r="D121" s="31">
        <f t="shared" si="85"/>
        <v>-14488700</v>
      </c>
      <c r="E121" s="30"/>
      <c r="F121" s="31"/>
      <c r="G121" s="31"/>
      <c r="H121" s="31"/>
      <c r="I121" s="31">
        <v>-9528700</v>
      </c>
      <c r="J121" s="31"/>
      <c r="K121" s="31"/>
      <c r="L121" s="31"/>
      <c r="M121" s="98">
        <v>-4960000</v>
      </c>
      <c r="N121" s="31"/>
      <c r="O121" s="31"/>
      <c r="P121" s="31"/>
      <c r="Q121" s="34">
        <f t="shared" si="86"/>
        <v>5511300</v>
      </c>
      <c r="R121" s="109"/>
      <c r="S121" s="31">
        <v>712010.71</v>
      </c>
      <c r="T121" s="33">
        <v>200079.01</v>
      </c>
      <c r="U121" s="32">
        <f t="shared" si="87"/>
        <v>712010.71</v>
      </c>
      <c r="V121" s="35">
        <f t="shared" si="88"/>
        <v>4799289.29</v>
      </c>
      <c r="W121" s="38">
        <f t="shared" si="54"/>
        <v>12.919106381434506</v>
      </c>
      <c r="Y121" s="57"/>
      <c r="Z121" s="54"/>
      <c r="AA121" s="18"/>
      <c r="AB121" s="2"/>
    </row>
    <row r="122" spans="1:28" s="4" customFormat="1" hidden="1" x14ac:dyDescent="0.25">
      <c r="A122" s="37" t="s">
        <v>227</v>
      </c>
      <c r="B122" s="120" t="s">
        <v>228</v>
      </c>
      <c r="C122" s="30">
        <v>2300000</v>
      </c>
      <c r="D122" s="31">
        <f t="shared" si="85"/>
        <v>-450000</v>
      </c>
      <c r="E122" s="30"/>
      <c r="F122" s="31"/>
      <c r="G122" s="31"/>
      <c r="H122" s="31"/>
      <c r="I122" s="31"/>
      <c r="J122" s="31"/>
      <c r="K122" s="31"/>
      <c r="L122" s="31"/>
      <c r="M122" s="98">
        <v>-450000</v>
      </c>
      <c r="N122" s="31"/>
      <c r="O122" s="31"/>
      <c r="P122" s="31"/>
      <c r="Q122" s="34">
        <f t="shared" si="86"/>
        <v>1850000</v>
      </c>
      <c r="R122" s="109"/>
      <c r="S122" s="31">
        <v>632574</v>
      </c>
      <c r="T122" s="33">
        <v>632574</v>
      </c>
      <c r="U122" s="32">
        <f t="shared" si="87"/>
        <v>632574</v>
      </c>
      <c r="V122" s="35">
        <f t="shared" si="88"/>
        <v>1217426</v>
      </c>
      <c r="W122" s="38">
        <f t="shared" si="54"/>
        <v>34.193189189189191</v>
      </c>
      <c r="Y122" s="57"/>
      <c r="Z122" s="54"/>
      <c r="AA122" s="18"/>
      <c r="AB122" s="2"/>
    </row>
    <row r="123" spans="1:28" s="42" customFormat="1" ht="13" hidden="1" x14ac:dyDescent="0.3">
      <c r="A123" s="37" t="s">
        <v>229</v>
      </c>
      <c r="B123" s="120" t="s">
        <v>230</v>
      </c>
      <c r="C123" s="30"/>
      <c r="D123" s="31">
        <f t="shared" si="85"/>
        <v>0</v>
      </c>
      <c r="E123" s="30"/>
      <c r="F123" s="31"/>
      <c r="G123" s="31"/>
      <c r="H123" s="31"/>
      <c r="I123" s="31"/>
      <c r="J123" s="31"/>
      <c r="K123" s="31"/>
      <c r="L123" s="31"/>
      <c r="M123" s="98"/>
      <c r="N123" s="31"/>
      <c r="O123" s="31"/>
      <c r="P123" s="31"/>
      <c r="Q123" s="34">
        <f t="shared" si="86"/>
        <v>0</v>
      </c>
      <c r="R123" s="109"/>
      <c r="S123" s="31"/>
      <c r="T123" s="33"/>
      <c r="U123" s="32">
        <f t="shared" si="87"/>
        <v>0</v>
      </c>
      <c r="V123" s="35">
        <f t="shared" si="88"/>
        <v>0</v>
      </c>
      <c r="W123" s="38" t="e">
        <f t="shared" si="54"/>
        <v>#DIV/0!</v>
      </c>
      <c r="Y123" s="57"/>
      <c r="Z123" s="54"/>
      <c r="AA123" s="18"/>
      <c r="AB123" s="19"/>
    </row>
    <row r="124" spans="1:28" s="42" customFormat="1" ht="13" hidden="1" x14ac:dyDescent="0.3">
      <c r="A124" s="37" t="s">
        <v>231</v>
      </c>
      <c r="B124" s="120" t="s">
        <v>232</v>
      </c>
      <c r="C124" s="30">
        <v>1825000</v>
      </c>
      <c r="D124" s="31">
        <f t="shared" si="85"/>
        <v>120000</v>
      </c>
      <c r="E124" s="30"/>
      <c r="F124" s="31"/>
      <c r="G124" s="31"/>
      <c r="H124" s="31"/>
      <c r="I124" s="31"/>
      <c r="J124" s="31"/>
      <c r="K124" s="31"/>
      <c r="L124" s="31"/>
      <c r="M124" s="98">
        <v>120000</v>
      </c>
      <c r="N124" s="31"/>
      <c r="O124" s="31"/>
      <c r="P124" s="31"/>
      <c r="Q124" s="34">
        <f t="shared" si="86"/>
        <v>1945000</v>
      </c>
      <c r="R124" s="109"/>
      <c r="S124" s="31">
        <v>1598766.49</v>
      </c>
      <c r="T124" s="33">
        <v>1346827.34</v>
      </c>
      <c r="U124" s="32">
        <f t="shared" si="87"/>
        <v>1598766.49</v>
      </c>
      <c r="V124" s="35">
        <f t="shared" si="88"/>
        <v>346233.51</v>
      </c>
      <c r="W124" s="38">
        <f t="shared" si="54"/>
        <v>82.198791259640103</v>
      </c>
      <c r="Y124" s="57"/>
      <c r="Z124" s="54"/>
      <c r="AA124" s="18"/>
      <c r="AB124" s="2"/>
    </row>
    <row r="125" spans="1:28" s="4" customFormat="1" hidden="1" x14ac:dyDescent="0.25">
      <c r="A125" s="39">
        <v>3</v>
      </c>
      <c r="B125" s="119" t="s">
        <v>233</v>
      </c>
      <c r="C125" s="22">
        <f t="shared" ref="C125:R126" si="89">C126</f>
        <v>0</v>
      </c>
      <c r="D125" s="23">
        <f t="shared" si="89"/>
        <v>0</v>
      </c>
      <c r="E125" s="22">
        <f t="shared" si="89"/>
        <v>0</v>
      </c>
      <c r="F125" s="23">
        <f t="shared" si="89"/>
        <v>0</v>
      </c>
      <c r="G125" s="23">
        <f t="shared" si="89"/>
        <v>0</v>
      </c>
      <c r="H125" s="23">
        <f t="shared" si="89"/>
        <v>0</v>
      </c>
      <c r="I125" s="23">
        <f t="shared" si="89"/>
        <v>0</v>
      </c>
      <c r="J125" s="23">
        <f t="shared" si="89"/>
        <v>0</v>
      </c>
      <c r="K125" s="23">
        <f t="shared" si="89"/>
        <v>0</v>
      </c>
      <c r="L125" s="23">
        <f t="shared" si="89"/>
        <v>0</v>
      </c>
      <c r="M125" s="97">
        <f t="shared" si="89"/>
        <v>0</v>
      </c>
      <c r="N125" s="23">
        <f t="shared" si="89"/>
        <v>0</v>
      </c>
      <c r="O125" s="23">
        <f t="shared" si="89"/>
        <v>0</v>
      </c>
      <c r="P125" s="23">
        <f t="shared" si="89"/>
        <v>0</v>
      </c>
      <c r="Q125" s="25">
        <f t="shared" si="89"/>
        <v>0</v>
      </c>
      <c r="R125" s="108">
        <f t="shared" si="89"/>
        <v>0</v>
      </c>
      <c r="S125" s="23">
        <f t="shared" ref="S125:V126" si="90">S126</f>
        <v>0</v>
      </c>
      <c r="T125" s="40">
        <f t="shared" si="90"/>
        <v>0</v>
      </c>
      <c r="U125" s="24">
        <f t="shared" si="90"/>
        <v>0</v>
      </c>
      <c r="V125" s="26">
        <f t="shared" si="90"/>
        <v>0</v>
      </c>
      <c r="W125" s="41" t="e">
        <f t="shared" si="54"/>
        <v>#DIV/0!</v>
      </c>
      <c r="Y125" s="56"/>
      <c r="Z125" s="93"/>
      <c r="AA125" s="18"/>
      <c r="AB125" s="2"/>
    </row>
    <row r="126" spans="1:28" s="42" customFormat="1" ht="13" hidden="1" x14ac:dyDescent="0.3">
      <c r="A126" s="39">
        <v>3.04</v>
      </c>
      <c r="B126" s="119" t="s">
        <v>234</v>
      </c>
      <c r="C126" s="22">
        <f t="shared" si="89"/>
        <v>0</v>
      </c>
      <c r="D126" s="23">
        <f t="shared" si="89"/>
        <v>0</v>
      </c>
      <c r="E126" s="22">
        <f t="shared" si="89"/>
        <v>0</v>
      </c>
      <c r="F126" s="23">
        <f t="shared" si="89"/>
        <v>0</v>
      </c>
      <c r="G126" s="23">
        <f t="shared" si="89"/>
        <v>0</v>
      </c>
      <c r="H126" s="23">
        <f t="shared" si="89"/>
        <v>0</v>
      </c>
      <c r="I126" s="23">
        <f t="shared" si="89"/>
        <v>0</v>
      </c>
      <c r="J126" s="23">
        <f t="shared" si="89"/>
        <v>0</v>
      </c>
      <c r="K126" s="23">
        <f t="shared" si="89"/>
        <v>0</v>
      </c>
      <c r="L126" s="23">
        <f t="shared" si="89"/>
        <v>0</v>
      </c>
      <c r="M126" s="97">
        <f t="shared" si="89"/>
        <v>0</v>
      </c>
      <c r="N126" s="23">
        <f t="shared" si="89"/>
        <v>0</v>
      </c>
      <c r="O126" s="23">
        <f t="shared" si="89"/>
        <v>0</v>
      </c>
      <c r="P126" s="23">
        <f t="shared" si="89"/>
        <v>0</v>
      </c>
      <c r="Q126" s="25">
        <f t="shared" si="89"/>
        <v>0</v>
      </c>
      <c r="R126" s="108">
        <f t="shared" si="89"/>
        <v>0</v>
      </c>
      <c r="S126" s="23">
        <f t="shared" si="90"/>
        <v>0</v>
      </c>
      <c r="T126" s="40">
        <f t="shared" si="90"/>
        <v>0</v>
      </c>
      <c r="U126" s="24">
        <f t="shared" si="90"/>
        <v>0</v>
      </c>
      <c r="V126" s="26">
        <f t="shared" si="90"/>
        <v>0</v>
      </c>
      <c r="W126" s="41" t="e">
        <f t="shared" si="54"/>
        <v>#DIV/0!</v>
      </c>
      <c r="Y126" s="56"/>
      <c r="Z126" s="93"/>
      <c r="AA126" s="18"/>
      <c r="AB126" s="19"/>
    </row>
    <row r="127" spans="1:28" s="42" customFormat="1" ht="13" hidden="1" x14ac:dyDescent="0.3">
      <c r="A127" s="37" t="s">
        <v>235</v>
      </c>
      <c r="B127" s="120" t="s">
        <v>236</v>
      </c>
      <c r="C127" s="30"/>
      <c r="D127" s="31">
        <f>E127+F127+G127+H127+I127+J127+K127+L127+M127+N127+O127+P127</f>
        <v>0</v>
      </c>
      <c r="E127" s="30"/>
      <c r="F127" s="31"/>
      <c r="G127" s="31"/>
      <c r="H127" s="31"/>
      <c r="I127" s="31"/>
      <c r="J127" s="31"/>
      <c r="K127" s="31"/>
      <c r="L127" s="31"/>
      <c r="M127" s="98"/>
      <c r="N127" s="31"/>
      <c r="O127" s="31"/>
      <c r="P127" s="31"/>
      <c r="Q127" s="34">
        <f>C127+D127</f>
        <v>0</v>
      </c>
      <c r="R127" s="109"/>
      <c r="S127" s="31"/>
      <c r="T127" s="33"/>
      <c r="U127" s="32">
        <f>R127+S127</f>
        <v>0</v>
      </c>
      <c r="V127" s="35">
        <f>Q127-U127</f>
        <v>0</v>
      </c>
      <c r="W127" s="38" t="e">
        <f t="shared" si="54"/>
        <v>#DIV/0!</v>
      </c>
      <c r="Y127" s="57"/>
      <c r="Z127" s="54"/>
      <c r="AA127" s="18"/>
      <c r="AB127" s="19"/>
    </row>
    <row r="128" spans="1:28" s="4" customFormat="1" x14ac:dyDescent="0.25">
      <c r="A128" s="39">
        <v>5</v>
      </c>
      <c r="B128" s="119" t="s">
        <v>237</v>
      </c>
      <c r="C128" s="22">
        <f t="shared" ref="C128:V128" si="91">C129+C138+C143</f>
        <v>0</v>
      </c>
      <c r="D128" s="23">
        <f t="shared" si="91"/>
        <v>18071741</v>
      </c>
      <c r="E128" s="22">
        <f t="shared" si="91"/>
        <v>0</v>
      </c>
      <c r="F128" s="23">
        <f t="shared" si="91"/>
        <v>0</v>
      </c>
      <c r="G128" s="23">
        <f t="shared" si="91"/>
        <v>6993041</v>
      </c>
      <c r="H128" s="23">
        <f t="shared" si="91"/>
        <v>0</v>
      </c>
      <c r="I128" s="23">
        <f t="shared" si="91"/>
        <v>11078700</v>
      </c>
      <c r="J128" s="23">
        <f t="shared" si="91"/>
        <v>0</v>
      </c>
      <c r="K128" s="23">
        <f t="shared" si="91"/>
        <v>0</v>
      </c>
      <c r="L128" s="23">
        <f t="shared" si="91"/>
        <v>0</v>
      </c>
      <c r="M128" s="97">
        <f t="shared" si="91"/>
        <v>0</v>
      </c>
      <c r="N128" s="23">
        <f t="shared" si="91"/>
        <v>0</v>
      </c>
      <c r="O128" s="23">
        <f t="shared" si="91"/>
        <v>0</v>
      </c>
      <c r="P128" s="23">
        <f t="shared" si="91"/>
        <v>0</v>
      </c>
      <c r="Q128" s="25">
        <f t="shared" si="91"/>
        <v>18071741</v>
      </c>
      <c r="R128" s="108">
        <f t="shared" si="91"/>
        <v>0</v>
      </c>
      <c r="S128" s="23">
        <f t="shared" si="91"/>
        <v>0</v>
      </c>
      <c r="T128" s="40">
        <f t="shared" si="91"/>
        <v>0</v>
      </c>
      <c r="U128" s="24">
        <f t="shared" si="91"/>
        <v>0</v>
      </c>
      <c r="V128" s="26">
        <f t="shared" si="91"/>
        <v>18071741</v>
      </c>
      <c r="W128" s="41">
        <f t="shared" si="54"/>
        <v>0</v>
      </c>
      <c r="Y128" s="56"/>
      <c r="Z128" s="93"/>
      <c r="AA128" s="18"/>
      <c r="AB128" s="2"/>
    </row>
    <row r="129" spans="1:28" s="4" customFormat="1" hidden="1" x14ac:dyDescent="0.25">
      <c r="A129" s="39">
        <v>5.01</v>
      </c>
      <c r="B129" s="119" t="s">
        <v>238</v>
      </c>
      <c r="C129" s="22">
        <f t="shared" ref="C129:V129" si="92">C130+C131+C132+C133+C134+C135+C136+C137</f>
        <v>0</v>
      </c>
      <c r="D129" s="23">
        <f t="shared" si="92"/>
        <v>12071741</v>
      </c>
      <c r="E129" s="22">
        <f t="shared" si="92"/>
        <v>0</v>
      </c>
      <c r="F129" s="23">
        <f t="shared" si="92"/>
        <v>0</v>
      </c>
      <c r="G129" s="23">
        <f t="shared" si="92"/>
        <v>6993041</v>
      </c>
      <c r="H129" s="23">
        <f t="shared" si="92"/>
        <v>0</v>
      </c>
      <c r="I129" s="23">
        <f t="shared" si="92"/>
        <v>5078700</v>
      </c>
      <c r="J129" s="23">
        <f t="shared" si="92"/>
        <v>0</v>
      </c>
      <c r="K129" s="23">
        <f t="shared" si="92"/>
        <v>0</v>
      </c>
      <c r="L129" s="23">
        <f t="shared" si="92"/>
        <v>0</v>
      </c>
      <c r="M129" s="97">
        <f t="shared" si="92"/>
        <v>0</v>
      </c>
      <c r="N129" s="23">
        <f t="shared" si="92"/>
        <v>0</v>
      </c>
      <c r="O129" s="23">
        <f t="shared" si="92"/>
        <v>0</v>
      </c>
      <c r="P129" s="23">
        <f t="shared" si="92"/>
        <v>0</v>
      </c>
      <c r="Q129" s="25">
        <f t="shared" si="92"/>
        <v>12071741</v>
      </c>
      <c r="R129" s="108">
        <f t="shared" si="92"/>
        <v>0</v>
      </c>
      <c r="S129" s="23">
        <f t="shared" si="92"/>
        <v>0</v>
      </c>
      <c r="T129" s="40">
        <f t="shared" si="92"/>
        <v>0</v>
      </c>
      <c r="U129" s="24">
        <f t="shared" si="92"/>
        <v>0</v>
      </c>
      <c r="V129" s="26">
        <f t="shared" si="92"/>
        <v>12071741</v>
      </c>
      <c r="W129" s="41">
        <f t="shared" si="54"/>
        <v>0</v>
      </c>
      <c r="Y129" s="56"/>
      <c r="Z129" s="93"/>
      <c r="AA129" s="18"/>
      <c r="AB129" s="2"/>
    </row>
    <row r="130" spans="1:28" s="4" customFormat="1" hidden="1" x14ac:dyDescent="0.25">
      <c r="A130" s="37" t="s">
        <v>239</v>
      </c>
      <c r="B130" s="120" t="s">
        <v>240</v>
      </c>
      <c r="C130" s="30"/>
      <c r="D130" s="31">
        <f t="shared" ref="D130:D137" si="93">E130+F130+G130+H130+I130+J130+K130+L130+M130+N130+O130+P130</f>
        <v>1500000</v>
      </c>
      <c r="E130" s="30"/>
      <c r="F130" s="31"/>
      <c r="G130" s="31"/>
      <c r="H130" s="31"/>
      <c r="I130" s="31">
        <v>1500000</v>
      </c>
      <c r="J130" s="31"/>
      <c r="K130" s="31"/>
      <c r="L130" s="31"/>
      <c r="M130" s="98"/>
      <c r="N130" s="31"/>
      <c r="O130" s="31"/>
      <c r="P130" s="31"/>
      <c r="Q130" s="34">
        <f t="shared" ref="Q130:Q137" si="94">C130+D130</f>
        <v>1500000</v>
      </c>
      <c r="R130" s="109"/>
      <c r="S130" s="31"/>
      <c r="T130" s="33"/>
      <c r="U130" s="32">
        <f t="shared" ref="U130:U137" si="95">R130+S130</f>
        <v>0</v>
      </c>
      <c r="V130" s="35">
        <f t="shared" ref="V130:V137" si="96">Q130-U130</f>
        <v>1500000</v>
      </c>
      <c r="W130" s="38">
        <f t="shared" si="54"/>
        <v>0</v>
      </c>
      <c r="Y130" s="57"/>
      <c r="Z130" s="54"/>
      <c r="AA130" s="18"/>
      <c r="AB130" s="2"/>
    </row>
    <row r="131" spans="1:28" s="4" customFormat="1" hidden="1" x14ac:dyDescent="0.25">
      <c r="A131" s="37" t="s">
        <v>241</v>
      </c>
      <c r="B131" s="120" t="s">
        <v>242</v>
      </c>
      <c r="C131" s="30"/>
      <c r="D131" s="31">
        <f t="shared" si="93"/>
        <v>0</v>
      </c>
      <c r="E131" s="30"/>
      <c r="F131" s="31"/>
      <c r="G131" s="31"/>
      <c r="H131" s="31"/>
      <c r="I131" s="31"/>
      <c r="J131" s="31"/>
      <c r="K131" s="31"/>
      <c r="L131" s="31"/>
      <c r="M131" s="98"/>
      <c r="N131" s="31"/>
      <c r="O131" s="31"/>
      <c r="P131" s="31"/>
      <c r="Q131" s="34">
        <f t="shared" si="94"/>
        <v>0</v>
      </c>
      <c r="R131" s="109"/>
      <c r="S131" s="31"/>
      <c r="T131" s="33"/>
      <c r="U131" s="32">
        <f t="shared" si="95"/>
        <v>0</v>
      </c>
      <c r="V131" s="35">
        <f t="shared" si="96"/>
        <v>0</v>
      </c>
      <c r="W131" s="38" t="e">
        <f t="shared" si="54"/>
        <v>#DIV/0!</v>
      </c>
      <c r="Y131" s="57"/>
      <c r="Z131" s="54"/>
      <c r="AA131" s="18"/>
      <c r="AB131" s="2"/>
    </row>
    <row r="132" spans="1:28" s="4" customFormat="1" hidden="1" x14ac:dyDescent="0.25">
      <c r="A132" s="37" t="s">
        <v>243</v>
      </c>
      <c r="B132" s="120" t="s">
        <v>244</v>
      </c>
      <c r="C132" s="30"/>
      <c r="D132" s="31">
        <f t="shared" si="93"/>
        <v>0</v>
      </c>
      <c r="E132" s="30"/>
      <c r="F132" s="31"/>
      <c r="G132" s="31"/>
      <c r="H132" s="31"/>
      <c r="I132" s="31"/>
      <c r="J132" s="31"/>
      <c r="K132" s="31"/>
      <c r="L132" s="31"/>
      <c r="M132" s="98"/>
      <c r="N132" s="31"/>
      <c r="O132" s="31"/>
      <c r="P132" s="31"/>
      <c r="Q132" s="34">
        <f t="shared" si="94"/>
        <v>0</v>
      </c>
      <c r="R132" s="109"/>
      <c r="S132" s="31"/>
      <c r="T132" s="33"/>
      <c r="U132" s="32">
        <f t="shared" si="95"/>
        <v>0</v>
      </c>
      <c r="V132" s="35">
        <f t="shared" si="96"/>
        <v>0</v>
      </c>
      <c r="W132" s="38" t="e">
        <f t="shared" si="54"/>
        <v>#DIV/0!</v>
      </c>
      <c r="Y132" s="57"/>
      <c r="Z132" s="54"/>
      <c r="AA132" s="18"/>
      <c r="AB132" s="2"/>
    </row>
    <row r="133" spans="1:28" s="4" customFormat="1" hidden="1" x14ac:dyDescent="0.25">
      <c r="A133" s="37" t="s">
        <v>245</v>
      </c>
      <c r="B133" s="120" t="s">
        <v>246</v>
      </c>
      <c r="C133" s="30"/>
      <c r="D133" s="31">
        <f t="shared" si="93"/>
        <v>2264041</v>
      </c>
      <c r="E133" s="30"/>
      <c r="F133" s="31"/>
      <c r="G133" s="31">
        <v>2264041</v>
      </c>
      <c r="H133" s="31"/>
      <c r="I133" s="31"/>
      <c r="J133" s="31"/>
      <c r="K133" s="31"/>
      <c r="L133" s="31"/>
      <c r="M133" s="98"/>
      <c r="N133" s="31"/>
      <c r="O133" s="31"/>
      <c r="P133" s="31"/>
      <c r="Q133" s="34">
        <f t="shared" si="94"/>
        <v>2264041</v>
      </c>
      <c r="R133" s="109"/>
      <c r="S133" s="31"/>
      <c r="T133" s="33"/>
      <c r="U133" s="32">
        <f t="shared" si="95"/>
        <v>0</v>
      </c>
      <c r="V133" s="35">
        <f t="shared" si="96"/>
        <v>2264041</v>
      </c>
      <c r="W133" s="38">
        <f t="shared" si="54"/>
        <v>0</v>
      </c>
      <c r="Y133" s="57"/>
      <c r="Z133" s="54"/>
      <c r="AA133" s="18"/>
      <c r="AB133" s="2"/>
    </row>
    <row r="134" spans="1:28" s="4" customFormat="1" hidden="1" x14ac:dyDescent="0.25">
      <c r="A134" s="37" t="s">
        <v>247</v>
      </c>
      <c r="B134" s="120" t="s">
        <v>248</v>
      </c>
      <c r="C134" s="30"/>
      <c r="D134" s="31">
        <f t="shared" si="93"/>
        <v>4729000</v>
      </c>
      <c r="E134" s="30"/>
      <c r="F134" s="31"/>
      <c r="G134" s="31">
        <v>4729000</v>
      </c>
      <c r="H134" s="31"/>
      <c r="I134" s="31"/>
      <c r="J134" s="31"/>
      <c r="K134" s="31"/>
      <c r="L134" s="31"/>
      <c r="M134" s="98"/>
      <c r="N134" s="31"/>
      <c r="O134" s="31"/>
      <c r="P134" s="31"/>
      <c r="Q134" s="34">
        <f t="shared" si="94"/>
        <v>4729000</v>
      </c>
      <c r="R134" s="109"/>
      <c r="S134" s="31"/>
      <c r="T134" s="33"/>
      <c r="U134" s="32">
        <f t="shared" si="95"/>
        <v>0</v>
      </c>
      <c r="V134" s="35">
        <f t="shared" si="96"/>
        <v>4729000</v>
      </c>
      <c r="W134" s="38">
        <f t="shared" si="54"/>
        <v>0</v>
      </c>
      <c r="Y134" s="57"/>
      <c r="Z134" s="54"/>
      <c r="AA134" s="18"/>
      <c r="AB134" s="2"/>
    </row>
    <row r="135" spans="1:28" s="4" customFormat="1" hidden="1" x14ac:dyDescent="0.25">
      <c r="A135" s="37" t="s">
        <v>249</v>
      </c>
      <c r="B135" s="120" t="s">
        <v>250</v>
      </c>
      <c r="C135" s="30"/>
      <c r="D135" s="31">
        <f t="shared" si="93"/>
        <v>0</v>
      </c>
      <c r="E135" s="30"/>
      <c r="F135" s="31"/>
      <c r="G135" s="31"/>
      <c r="H135" s="31"/>
      <c r="I135" s="31"/>
      <c r="J135" s="31"/>
      <c r="K135" s="31"/>
      <c r="L135" s="31"/>
      <c r="M135" s="98"/>
      <c r="N135" s="31"/>
      <c r="O135" s="31"/>
      <c r="P135" s="31"/>
      <c r="Q135" s="34">
        <f t="shared" si="94"/>
        <v>0</v>
      </c>
      <c r="R135" s="109"/>
      <c r="S135" s="31"/>
      <c r="T135" s="33"/>
      <c r="U135" s="32">
        <f t="shared" si="95"/>
        <v>0</v>
      </c>
      <c r="V135" s="35">
        <f t="shared" si="96"/>
        <v>0</v>
      </c>
      <c r="W135" s="38" t="e">
        <f t="shared" si="54"/>
        <v>#DIV/0!</v>
      </c>
      <c r="Y135" s="57"/>
      <c r="Z135" s="54"/>
      <c r="AA135" s="18"/>
      <c r="AB135" s="2"/>
    </row>
    <row r="136" spans="1:28" s="42" customFormat="1" ht="13" hidden="1" x14ac:dyDescent="0.3">
      <c r="A136" s="37" t="s">
        <v>251</v>
      </c>
      <c r="B136" s="120" t="s">
        <v>252</v>
      </c>
      <c r="C136" s="30"/>
      <c r="D136" s="31">
        <f t="shared" si="93"/>
        <v>0</v>
      </c>
      <c r="E136" s="30"/>
      <c r="F136" s="31"/>
      <c r="G136" s="31"/>
      <c r="H136" s="31"/>
      <c r="I136" s="31"/>
      <c r="J136" s="31"/>
      <c r="K136" s="31"/>
      <c r="L136" s="31"/>
      <c r="M136" s="98"/>
      <c r="N136" s="31"/>
      <c r="O136" s="31"/>
      <c r="P136" s="31"/>
      <c r="Q136" s="34">
        <f t="shared" si="94"/>
        <v>0</v>
      </c>
      <c r="R136" s="109"/>
      <c r="S136" s="31"/>
      <c r="T136" s="33"/>
      <c r="U136" s="32">
        <f t="shared" si="95"/>
        <v>0</v>
      </c>
      <c r="V136" s="35">
        <f t="shared" si="96"/>
        <v>0</v>
      </c>
      <c r="W136" s="38" t="e">
        <f t="shared" si="54"/>
        <v>#DIV/0!</v>
      </c>
      <c r="Y136" s="57"/>
      <c r="Z136" s="54"/>
      <c r="AA136" s="18"/>
      <c r="AB136" s="19"/>
    </row>
    <row r="137" spans="1:28" s="4" customFormat="1" hidden="1" x14ac:dyDescent="0.25">
      <c r="A137" s="37" t="s">
        <v>253</v>
      </c>
      <c r="B137" s="120" t="s">
        <v>254</v>
      </c>
      <c r="C137" s="30"/>
      <c r="D137" s="31">
        <f t="shared" si="93"/>
        <v>3578700</v>
      </c>
      <c r="E137" s="30"/>
      <c r="F137" s="31"/>
      <c r="G137" s="31"/>
      <c r="H137" s="31"/>
      <c r="I137" s="31">
        <v>3578700</v>
      </c>
      <c r="J137" s="31"/>
      <c r="K137" s="31"/>
      <c r="L137" s="31"/>
      <c r="M137" s="98"/>
      <c r="N137" s="31"/>
      <c r="O137" s="31"/>
      <c r="P137" s="31"/>
      <c r="Q137" s="34">
        <f t="shared" si="94"/>
        <v>3578700</v>
      </c>
      <c r="R137" s="109"/>
      <c r="S137" s="31"/>
      <c r="T137" s="33"/>
      <c r="U137" s="32">
        <f t="shared" si="95"/>
        <v>0</v>
      </c>
      <c r="V137" s="35">
        <f t="shared" si="96"/>
        <v>3578700</v>
      </c>
      <c r="W137" s="38">
        <f t="shared" ref="W137:W166" si="97">U137*100/Q137</f>
        <v>0</v>
      </c>
      <c r="Y137" s="57"/>
      <c r="Z137" s="54"/>
      <c r="AA137" s="18"/>
      <c r="AB137" s="2"/>
    </row>
    <row r="138" spans="1:28" s="4" customFormat="1" hidden="1" x14ac:dyDescent="0.25">
      <c r="A138" s="39">
        <v>5.0199999999999996</v>
      </c>
      <c r="B138" s="119" t="s">
        <v>255</v>
      </c>
      <c r="C138" s="22">
        <f t="shared" ref="C138:R138" si="98">C139+C140+C141+C142</f>
        <v>0</v>
      </c>
      <c r="D138" s="23">
        <f t="shared" si="98"/>
        <v>0</v>
      </c>
      <c r="E138" s="22">
        <f t="shared" si="98"/>
        <v>0</v>
      </c>
      <c r="F138" s="23">
        <f t="shared" si="98"/>
        <v>0</v>
      </c>
      <c r="G138" s="23">
        <f t="shared" si="98"/>
        <v>0</v>
      </c>
      <c r="H138" s="23">
        <f t="shared" si="98"/>
        <v>0</v>
      </c>
      <c r="I138" s="23">
        <f t="shared" si="98"/>
        <v>0</v>
      </c>
      <c r="J138" s="23">
        <f t="shared" si="98"/>
        <v>0</v>
      </c>
      <c r="K138" s="23">
        <f t="shared" si="98"/>
        <v>0</v>
      </c>
      <c r="L138" s="23">
        <f t="shared" si="98"/>
        <v>0</v>
      </c>
      <c r="M138" s="97">
        <f t="shared" si="98"/>
        <v>0</v>
      </c>
      <c r="N138" s="23">
        <f t="shared" si="98"/>
        <v>0</v>
      </c>
      <c r="O138" s="23">
        <f t="shared" si="98"/>
        <v>0</v>
      </c>
      <c r="P138" s="23">
        <f t="shared" si="98"/>
        <v>0</v>
      </c>
      <c r="Q138" s="25">
        <f t="shared" si="98"/>
        <v>0</v>
      </c>
      <c r="R138" s="108">
        <f t="shared" si="98"/>
        <v>0</v>
      </c>
      <c r="S138" s="23">
        <f>S139+S140+S141+S142</f>
        <v>0</v>
      </c>
      <c r="T138" s="40">
        <f>T139+T140+T141+T142</f>
        <v>0</v>
      </c>
      <c r="U138" s="24">
        <f>U139+U140+U141+U142</f>
        <v>0</v>
      </c>
      <c r="V138" s="26">
        <f>V139+V140+V141+V142</f>
        <v>0</v>
      </c>
      <c r="W138" s="41" t="e">
        <f t="shared" si="97"/>
        <v>#DIV/0!</v>
      </c>
      <c r="Y138" s="56"/>
      <c r="Z138" s="93"/>
      <c r="AA138" s="18"/>
      <c r="AB138" s="2"/>
    </row>
    <row r="139" spans="1:28" s="4" customFormat="1" hidden="1" x14ac:dyDescent="0.25">
      <c r="A139" s="37" t="s">
        <v>256</v>
      </c>
      <c r="B139" s="120" t="s">
        <v>257</v>
      </c>
      <c r="C139" s="30"/>
      <c r="D139" s="31">
        <f t="shared" ref="D139:D142" si="99">E139+F139+G139+H139+I139+J139+K139+L139+M139+N139+O139+P139</f>
        <v>0</v>
      </c>
      <c r="E139" s="30"/>
      <c r="F139" s="31"/>
      <c r="G139" s="31"/>
      <c r="H139" s="31"/>
      <c r="I139" s="31"/>
      <c r="J139" s="31"/>
      <c r="K139" s="31"/>
      <c r="L139" s="31"/>
      <c r="M139" s="98"/>
      <c r="N139" s="31"/>
      <c r="O139" s="31"/>
      <c r="P139" s="31"/>
      <c r="Q139" s="34">
        <f>C139+D139</f>
        <v>0</v>
      </c>
      <c r="R139" s="109"/>
      <c r="S139" s="31"/>
      <c r="T139" s="33"/>
      <c r="U139" s="32">
        <f t="shared" ref="U139:U142" si="100">R139+S139</f>
        <v>0</v>
      </c>
      <c r="V139" s="35">
        <f>Q139-U139</f>
        <v>0</v>
      </c>
      <c r="W139" s="38" t="e">
        <f t="shared" si="97"/>
        <v>#DIV/0!</v>
      </c>
      <c r="Y139" s="57"/>
      <c r="Z139" s="54"/>
      <c r="AA139" s="18"/>
      <c r="AB139" s="2"/>
    </row>
    <row r="140" spans="1:28" s="4" customFormat="1" hidden="1" x14ac:dyDescent="0.25">
      <c r="A140" s="37" t="s">
        <v>258</v>
      </c>
      <c r="B140" s="120" t="s">
        <v>259</v>
      </c>
      <c r="C140" s="30"/>
      <c r="D140" s="31">
        <f t="shared" si="99"/>
        <v>0</v>
      </c>
      <c r="E140" s="30"/>
      <c r="F140" s="31"/>
      <c r="G140" s="31"/>
      <c r="H140" s="31"/>
      <c r="I140" s="31"/>
      <c r="J140" s="31"/>
      <c r="K140" s="31"/>
      <c r="L140" s="31"/>
      <c r="M140" s="98"/>
      <c r="N140" s="31"/>
      <c r="O140" s="31"/>
      <c r="P140" s="31"/>
      <c r="Q140" s="34">
        <f>C140+D140</f>
        <v>0</v>
      </c>
      <c r="R140" s="109"/>
      <c r="S140" s="31"/>
      <c r="T140" s="33"/>
      <c r="U140" s="32">
        <f t="shared" si="100"/>
        <v>0</v>
      </c>
      <c r="V140" s="35">
        <f>Q140-U140</f>
        <v>0</v>
      </c>
      <c r="W140" s="38" t="e">
        <f t="shared" si="97"/>
        <v>#DIV/0!</v>
      </c>
      <c r="Y140" s="57"/>
      <c r="Z140" s="54"/>
      <c r="AA140" s="18"/>
      <c r="AB140" s="2"/>
    </row>
    <row r="141" spans="1:28" s="42" customFormat="1" ht="13" hidden="1" x14ac:dyDescent="0.3">
      <c r="A141" s="37" t="s">
        <v>260</v>
      </c>
      <c r="B141" s="120" t="s">
        <v>261</v>
      </c>
      <c r="C141" s="30"/>
      <c r="D141" s="31">
        <f t="shared" si="99"/>
        <v>0</v>
      </c>
      <c r="E141" s="30"/>
      <c r="F141" s="31"/>
      <c r="G141" s="31"/>
      <c r="H141" s="31"/>
      <c r="I141" s="31"/>
      <c r="J141" s="31"/>
      <c r="K141" s="31"/>
      <c r="L141" s="31"/>
      <c r="M141" s="98"/>
      <c r="N141" s="31"/>
      <c r="O141" s="31"/>
      <c r="P141" s="31"/>
      <c r="Q141" s="34">
        <f>C141+D141</f>
        <v>0</v>
      </c>
      <c r="R141" s="109"/>
      <c r="S141" s="31"/>
      <c r="T141" s="33"/>
      <c r="U141" s="32">
        <f t="shared" si="100"/>
        <v>0</v>
      </c>
      <c r="V141" s="35">
        <f>Q141-U141</f>
        <v>0</v>
      </c>
      <c r="W141" s="38" t="e">
        <f t="shared" si="97"/>
        <v>#DIV/0!</v>
      </c>
      <c r="Y141" s="57"/>
      <c r="Z141" s="54"/>
      <c r="AA141" s="18"/>
      <c r="AB141" s="19"/>
    </row>
    <row r="142" spans="1:28" s="4" customFormat="1" hidden="1" x14ac:dyDescent="0.25">
      <c r="A142" s="37" t="s">
        <v>262</v>
      </c>
      <c r="B142" s="120" t="s">
        <v>263</v>
      </c>
      <c r="C142" s="30"/>
      <c r="D142" s="31">
        <f t="shared" si="99"/>
        <v>0</v>
      </c>
      <c r="E142" s="30"/>
      <c r="F142" s="31"/>
      <c r="G142" s="31"/>
      <c r="H142" s="31"/>
      <c r="I142" s="31"/>
      <c r="J142" s="31"/>
      <c r="K142" s="31"/>
      <c r="L142" s="31"/>
      <c r="M142" s="98"/>
      <c r="N142" s="31"/>
      <c r="O142" s="31"/>
      <c r="P142" s="31"/>
      <c r="Q142" s="34">
        <f>C142+D142</f>
        <v>0</v>
      </c>
      <c r="R142" s="109"/>
      <c r="S142" s="31"/>
      <c r="T142" s="33"/>
      <c r="U142" s="32">
        <f t="shared" si="100"/>
        <v>0</v>
      </c>
      <c r="V142" s="35">
        <f>Q142-U142</f>
        <v>0</v>
      </c>
      <c r="W142" s="38" t="e">
        <f t="shared" si="97"/>
        <v>#DIV/0!</v>
      </c>
      <c r="Y142" s="57"/>
      <c r="Z142" s="54"/>
      <c r="AA142" s="18"/>
      <c r="AB142" s="2"/>
    </row>
    <row r="143" spans="1:28" s="42" customFormat="1" ht="13" hidden="1" x14ac:dyDescent="0.3">
      <c r="A143" s="39">
        <v>5.99</v>
      </c>
      <c r="B143" s="119" t="s">
        <v>264</v>
      </c>
      <c r="C143" s="22">
        <f t="shared" ref="C143:V143" si="101">C144+C145</f>
        <v>0</v>
      </c>
      <c r="D143" s="23">
        <f t="shared" si="101"/>
        <v>6000000</v>
      </c>
      <c r="E143" s="22">
        <f t="shared" si="101"/>
        <v>0</v>
      </c>
      <c r="F143" s="23">
        <f t="shared" si="101"/>
        <v>0</v>
      </c>
      <c r="G143" s="23">
        <f t="shared" si="101"/>
        <v>0</v>
      </c>
      <c r="H143" s="23">
        <f t="shared" si="101"/>
        <v>0</v>
      </c>
      <c r="I143" s="23">
        <f t="shared" si="101"/>
        <v>6000000</v>
      </c>
      <c r="J143" s="23">
        <f t="shared" si="101"/>
        <v>0</v>
      </c>
      <c r="K143" s="23">
        <f t="shared" si="101"/>
        <v>0</v>
      </c>
      <c r="L143" s="23">
        <f t="shared" si="101"/>
        <v>0</v>
      </c>
      <c r="M143" s="100">
        <f t="shared" si="101"/>
        <v>0</v>
      </c>
      <c r="N143" s="23">
        <f t="shared" si="101"/>
        <v>0</v>
      </c>
      <c r="O143" s="23">
        <f t="shared" si="101"/>
        <v>0</v>
      </c>
      <c r="P143" s="23">
        <f t="shared" si="101"/>
        <v>0</v>
      </c>
      <c r="Q143" s="25">
        <f t="shared" si="101"/>
        <v>6000000</v>
      </c>
      <c r="R143" s="108">
        <f t="shared" si="101"/>
        <v>0</v>
      </c>
      <c r="S143" s="23">
        <f t="shared" si="101"/>
        <v>0</v>
      </c>
      <c r="T143" s="40">
        <f t="shared" si="101"/>
        <v>0</v>
      </c>
      <c r="U143" s="24">
        <f t="shared" si="101"/>
        <v>0</v>
      </c>
      <c r="V143" s="26">
        <f t="shared" si="101"/>
        <v>6000000</v>
      </c>
      <c r="W143" s="41">
        <f t="shared" si="97"/>
        <v>0</v>
      </c>
      <c r="Y143" s="43"/>
      <c r="Z143" s="93"/>
      <c r="AA143" s="18"/>
      <c r="AB143" s="19"/>
    </row>
    <row r="144" spans="1:28" s="42" customFormat="1" ht="13" hidden="1" x14ac:dyDescent="0.3">
      <c r="A144" s="37" t="s">
        <v>265</v>
      </c>
      <c r="B144" s="120" t="s">
        <v>266</v>
      </c>
      <c r="C144" s="30"/>
      <c r="D144" s="31">
        <f t="shared" ref="D144:D145" si="102">E144+F144+G144+H144+I144+J144+K144+L144+M144+N144+O144+P144</f>
        <v>0</v>
      </c>
      <c r="E144" s="30"/>
      <c r="F144" s="31"/>
      <c r="G144" s="31"/>
      <c r="H144" s="31"/>
      <c r="I144" s="31"/>
      <c r="J144" s="31"/>
      <c r="K144" s="31"/>
      <c r="L144" s="31"/>
      <c r="M144" s="98"/>
      <c r="N144" s="31"/>
      <c r="O144" s="31"/>
      <c r="P144" s="31"/>
      <c r="Q144" s="34">
        <f>C144+D144</f>
        <v>0</v>
      </c>
      <c r="R144" s="109"/>
      <c r="S144" s="31"/>
      <c r="T144" s="33"/>
      <c r="U144" s="32">
        <f t="shared" ref="U144:U145" si="103">R144+S144</f>
        <v>0</v>
      </c>
      <c r="V144" s="35">
        <f>Q144-U144</f>
        <v>0</v>
      </c>
      <c r="W144" s="38" t="e">
        <f t="shared" si="97"/>
        <v>#DIV/0!</v>
      </c>
      <c r="Y144" s="18"/>
      <c r="Z144" s="54"/>
      <c r="AA144" s="18"/>
      <c r="AB144" s="19"/>
    </row>
    <row r="145" spans="1:28" s="42" customFormat="1" ht="13" hidden="1" x14ac:dyDescent="0.3">
      <c r="A145" s="37" t="s">
        <v>267</v>
      </c>
      <c r="B145" s="120" t="s">
        <v>268</v>
      </c>
      <c r="C145" s="30"/>
      <c r="D145" s="31">
        <f t="shared" si="102"/>
        <v>6000000</v>
      </c>
      <c r="E145" s="30"/>
      <c r="F145" s="31"/>
      <c r="G145" s="31"/>
      <c r="H145" s="31"/>
      <c r="I145" s="31">
        <v>6000000</v>
      </c>
      <c r="J145" s="31"/>
      <c r="K145" s="31"/>
      <c r="L145" s="31"/>
      <c r="M145" s="98"/>
      <c r="N145" s="31"/>
      <c r="O145" s="31"/>
      <c r="P145" s="31"/>
      <c r="Q145" s="34">
        <f>C145+D145</f>
        <v>6000000</v>
      </c>
      <c r="R145" s="109"/>
      <c r="S145" s="31"/>
      <c r="T145" s="33"/>
      <c r="U145" s="32">
        <f t="shared" si="103"/>
        <v>0</v>
      </c>
      <c r="V145" s="35">
        <f>Q145-U145</f>
        <v>6000000</v>
      </c>
      <c r="W145" s="38">
        <f t="shared" si="97"/>
        <v>0</v>
      </c>
      <c r="Y145" s="18"/>
      <c r="Z145" s="54"/>
      <c r="AA145" s="18"/>
      <c r="AB145" s="2"/>
    </row>
    <row r="146" spans="1:28" s="4" customFormat="1" x14ac:dyDescent="0.25">
      <c r="A146" s="39">
        <v>6</v>
      </c>
      <c r="B146" s="119" t="s">
        <v>269</v>
      </c>
      <c r="C146" s="22">
        <f t="shared" ref="C146:V146" si="104">C147+C151+C153+C156+C159+C162</f>
        <v>56798208</v>
      </c>
      <c r="D146" s="23">
        <f t="shared" si="104"/>
        <v>0</v>
      </c>
      <c r="E146" s="22">
        <f t="shared" si="104"/>
        <v>0</v>
      </c>
      <c r="F146" s="23">
        <f t="shared" si="104"/>
        <v>0</v>
      </c>
      <c r="G146" s="23">
        <f t="shared" si="104"/>
        <v>0</v>
      </c>
      <c r="H146" s="23">
        <f t="shared" si="104"/>
        <v>0</v>
      </c>
      <c r="I146" s="23">
        <f t="shared" si="104"/>
        <v>0</v>
      </c>
      <c r="J146" s="23">
        <f t="shared" si="104"/>
        <v>0</v>
      </c>
      <c r="K146" s="23">
        <f t="shared" si="104"/>
        <v>0</v>
      </c>
      <c r="L146" s="23">
        <f t="shared" si="104"/>
        <v>0</v>
      </c>
      <c r="M146" s="97">
        <f t="shared" si="104"/>
        <v>0</v>
      </c>
      <c r="N146" s="23">
        <f t="shared" si="104"/>
        <v>0</v>
      </c>
      <c r="O146" s="23">
        <f t="shared" si="104"/>
        <v>0</v>
      </c>
      <c r="P146" s="23">
        <f t="shared" si="104"/>
        <v>0</v>
      </c>
      <c r="Q146" s="25">
        <f t="shared" si="104"/>
        <v>56798208</v>
      </c>
      <c r="R146" s="108">
        <f t="shared" si="104"/>
        <v>20394904.600000001</v>
      </c>
      <c r="S146" s="23">
        <f t="shared" si="104"/>
        <v>844372.08000000007</v>
      </c>
      <c r="T146" s="40">
        <f t="shared" si="104"/>
        <v>844372.08000000007</v>
      </c>
      <c r="U146" s="24">
        <f t="shared" si="104"/>
        <v>21239276.68</v>
      </c>
      <c r="V146" s="26">
        <f t="shared" si="104"/>
        <v>35558931.32</v>
      </c>
      <c r="W146" s="41">
        <f t="shared" si="97"/>
        <v>37.394272509442551</v>
      </c>
      <c r="Y146" s="43"/>
      <c r="Z146" s="93"/>
      <c r="AA146" s="18"/>
      <c r="AB146" s="2"/>
    </row>
    <row r="147" spans="1:28" s="42" customFormat="1" ht="13" hidden="1" x14ac:dyDescent="0.3">
      <c r="A147" s="39" t="s">
        <v>270</v>
      </c>
      <c r="B147" s="119" t="s">
        <v>271</v>
      </c>
      <c r="C147" s="22">
        <f>C148+C149+C150</f>
        <v>46798208</v>
      </c>
      <c r="D147" s="22">
        <f t="shared" ref="D147:P147" si="105">D148+D149+D150</f>
        <v>0</v>
      </c>
      <c r="E147" s="22">
        <f t="shared" si="105"/>
        <v>0</v>
      </c>
      <c r="F147" s="22">
        <f t="shared" si="105"/>
        <v>0</v>
      </c>
      <c r="G147" s="23">
        <f t="shared" si="105"/>
        <v>0</v>
      </c>
      <c r="H147" s="23">
        <f t="shared" si="105"/>
        <v>0</v>
      </c>
      <c r="I147" s="23">
        <f t="shared" si="105"/>
        <v>0</v>
      </c>
      <c r="J147" s="22">
        <f t="shared" si="105"/>
        <v>0</v>
      </c>
      <c r="K147" s="22">
        <f t="shared" si="105"/>
        <v>0</v>
      </c>
      <c r="L147" s="22">
        <f t="shared" si="105"/>
        <v>0</v>
      </c>
      <c r="M147" s="97">
        <f t="shared" si="105"/>
        <v>0</v>
      </c>
      <c r="N147" s="22">
        <f t="shared" si="105"/>
        <v>0</v>
      </c>
      <c r="O147" s="22">
        <f t="shared" si="105"/>
        <v>0</v>
      </c>
      <c r="P147" s="22">
        <f t="shared" si="105"/>
        <v>0</v>
      </c>
      <c r="Q147" s="25">
        <f>Q148+Q149+Q150</f>
        <v>46798208</v>
      </c>
      <c r="R147" s="108">
        <f t="shared" ref="R147" si="106">R148+R149+R150</f>
        <v>15850549.1</v>
      </c>
      <c r="S147" s="23">
        <f>S148+S149+S150</f>
        <v>0</v>
      </c>
      <c r="T147" s="40">
        <f>T148+T149+T150</f>
        <v>0</v>
      </c>
      <c r="U147" s="24">
        <f>U148+U149+U150</f>
        <v>15850549.1</v>
      </c>
      <c r="V147" s="26">
        <f>V148+V149+V150</f>
        <v>30947658.899999999</v>
      </c>
      <c r="W147" s="41">
        <f t="shared" si="97"/>
        <v>33.869991560360603</v>
      </c>
      <c r="Y147" s="43"/>
      <c r="Z147" s="93"/>
      <c r="AA147" s="18"/>
      <c r="AB147" s="19"/>
    </row>
    <row r="148" spans="1:28" s="63" customFormat="1" hidden="1" x14ac:dyDescent="0.2">
      <c r="A148" s="52" t="s">
        <v>272</v>
      </c>
      <c r="B148" s="122" t="s">
        <v>273</v>
      </c>
      <c r="C148" s="58"/>
      <c r="D148" s="31">
        <f t="shared" ref="D148:D150" si="107">E148+F148+G148+H148+I148+J148+K148+L148+M148+N148+O148+P148</f>
        <v>0</v>
      </c>
      <c r="E148" s="30"/>
      <c r="F148" s="59"/>
      <c r="G148" s="31"/>
      <c r="H148" s="31"/>
      <c r="I148" s="31"/>
      <c r="J148" s="59"/>
      <c r="K148" s="59"/>
      <c r="L148" s="59"/>
      <c r="M148" s="98"/>
      <c r="N148" s="59"/>
      <c r="O148" s="59"/>
      <c r="P148" s="59"/>
      <c r="Q148" s="104">
        <f>C148+D148</f>
        <v>0</v>
      </c>
      <c r="R148" s="115"/>
      <c r="S148" s="31"/>
      <c r="T148" s="33"/>
      <c r="U148" s="32">
        <f t="shared" ref="U148:U150" si="108">R148+S148</f>
        <v>0</v>
      </c>
      <c r="V148" s="61">
        <f>Q148-U148</f>
        <v>0</v>
      </c>
      <c r="W148" s="62" t="e">
        <f t="shared" si="97"/>
        <v>#DIV/0!</v>
      </c>
      <c r="Y148" s="18"/>
      <c r="Z148" s="54"/>
      <c r="AA148" s="18"/>
      <c r="AB148" s="64"/>
    </row>
    <row r="149" spans="1:28" s="63" customFormat="1" ht="40" hidden="1" x14ac:dyDescent="0.2">
      <c r="A149" s="52" t="s">
        <v>274</v>
      </c>
      <c r="B149" s="122" t="s">
        <v>275</v>
      </c>
      <c r="C149" s="58">
        <v>46798208</v>
      </c>
      <c r="D149" s="31">
        <f t="shared" si="107"/>
        <v>0</v>
      </c>
      <c r="E149" s="30"/>
      <c r="F149" s="59"/>
      <c r="G149" s="31"/>
      <c r="H149" s="31"/>
      <c r="I149" s="31"/>
      <c r="J149" s="59"/>
      <c r="K149" s="59"/>
      <c r="L149" s="59"/>
      <c r="M149" s="98"/>
      <c r="N149" s="59"/>
      <c r="O149" s="59"/>
      <c r="P149" s="59"/>
      <c r="Q149" s="104">
        <f>C149+D149</f>
        <v>46798208</v>
      </c>
      <c r="R149" s="115">
        <v>15850549.1</v>
      </c>
      <c r="S149" s="31"/>
      <c r="T149" s="33"/>
      <c r="U149" s="60">
        <f t="shared" si="108"/>
        <v>15850549.1</v>
      </c>
      <c r="V149" s="61">
        <f>Q149-U149</f>
        <v>30947658.899999999</v>
      </c>
      <c r="W149" s="62">
        <f t="shared" si="97"/>
        <v>33.869991560360603</v>
      </c>
      <c r="Y149" s="18"/>
      <c r="Z149" s="54"/>
      <c r="AA149" s="18"/>
      <c r="AB149" s="64"/>
    </row>
    <row r="150" spans="1:28" s="4" customFormat="1" hidden="1" x14ac:dyDescent="0.25">
      <c r="A150" s="37" t="s">
        <v>276</v>
      </c>
      <c r="B150" s="120" t="s">
        <v>277</v>
      </c>
      <c r="C150" s="30"/>
      <c r="D150" s="31">
        <f t="shared" si="107"/>
        <v>0</v>
      </c>
      <c r="E150" s="30"/>
      <c r="F150" s="31"/>
      <c r="G150" s="31"/>
      <c r="H150" s="31"/>
      <c r="I150" s="31"/>
      <c r="J150" s="31"/>
      <c r="K150" s="31"/>
      <c r="L150" s="31"/>
      <c r="M150" s="98"/>
      <c r="N150" s="31"/>
      <c r="O150" s="31"/>
      <c r="P150" s="31"/>
      <c r="Q150" s="34">
        <f>C150+D150</f>
        <v>0</v>
      </c>
      <c r="R150" s="109"/>
      <c r="S150" s="31"/>
      <c r="T150" s="33"/>
      <c r="U150" s="32">
        <f t="shared" si="108"/>
        <v>0</v>
      </c>
      <c r="V150" s="35">
        <f>Q150-U150</f>
        <v>0</v>
      </c>
      <c r="W150" s="38" t="e">
        <f t="shared" si="97"/>
        <v>#DIV/0!</v>
      </c>
      <c r="Y150" s="2"/>
      <c r="Z150" s="54"/>
      <c r="AA150" s="18"/>
      <c r="AB150" s="2"/>
    </row>
    <row r="151" spans="1:28" s="42" customFormat="1" ht="13" hidden="1" x14ac:dyDescent="0.3">
      <c r="A151" s="39">
        <v>6.02</v>
      </c>
      <c r="B151" s="119" t="s">
        <v>278</v>
      </c>
      <c r="C151" s="22">
        <f t="shared" ref="C151:V151" si="109">C152</f>
        <v>0</v>
      </c>
      <c r="D151" s="23">
        <f t="shared" si="109"/>
        <v>0</v>
      </c>
      <c r="E151" s="22">
        <f t="shared" si="109"/>
        <v>0</v>
      </c>
      <c r="F151" s="23">
        <f t="shared" si="109"/>
        <v>0</v>
      </c>
      <c r="G151" s="23">
        <f t="shared" si="109"/>
        <v>0</v>
      </c>
      <c r="H151" s="23">
        <f t="shared" si="109"/>
        <v>0</v>
      </c>
      <c r="I151" s="23">
        <f t="shared" si="109"/>
        <v>0</v>
      </c>
      <c r="J151" s="23">
        <f t="shared" si="109"/>
        <v>0</v>
      </c>
      <c r="K151" s="23">
        <f t="shared" si="109"/>
        <v>0</v>
      </c>
      <c r="L151" s="23">
        <f t="shared" si="109"/>
        <v>0</v>
      </c>
      <c r="M151" s="97">
        <f t="shared" si="109"/>
        <v>0</v>
      </c>
      <c r="N151" s="23">
        <f t="shared" si="109"/>
        <v>0</v>
      </c>
      <c r="O151" s="23">
        <f t="shared" si="109"/>
        <v>0</v>
      </c>
      <c r="P151" s="23">
        <f t="shared" si="109"/>
        <v>0</v>
      </c>
      <c r="Q151" s="25">
        <f t="shared" si="109"/>
        <v>0</v>
      </c>
      <c r="R151" s="108">
        <f t="shared" si="109"/>
        <v>0</v>
      </c>
      <c r="S151" s="23">
        <f t="shared" si="109"/>
        <v>0</v>
      </c>
      <c r="T151" s="40">
        <f t="shared" si="109"/>
        <v>0</v>
      </c>
      <c r="U151" s="24">
        <f t="shared" si="109"/>
        <v>0</v>
      </c>
      <c r="V151" s="26">
        <f t="shared" si="109"/>
        <v>0</v>
      </c>
      <c r="W151" s="41" t="e">
        <f t="shared" si="97"/>
        <v>#DIV/0!</v>
      </c>
      <c r="Y151" s="19"/>
      <c r="Z151" s="93"/>
      <c r="AA151" s="18"/>
      <c r="AB151" s="19"/>
    </row>
    <row r="152" spans="1:28" s="4" customFormat="1" hidden="1" x14ac:dyDescent="0.25">
      <c r="A152" s="37" t="s">
        <v>279</v>
      </c>
      <c r="B152" s="120" t="s">
        <v>280</v>
      </c>
      <c r="C152" s="30"/>
      <c r="D152" s="31">
        <f>E152+F152+G152+H152+I152+J152+K152+L152+M152+N152+O152+P152</f>
        <v>0</v>
      </c>
      <c r="E152" s="30"/>
      <c r="F152" s="31"/>
      <c r="G152" s="31"/>
      <c r="H152" s="31"/>
      <c r="I152" s="31"/>
      <c r="J152" s="31"/>
      <c r="K152" s="31"/>
      <c r="L152" s="31"/>
      <c r="M152" s="98"/>
      <c r="N152" s="31"/>
      <c r="O152" s="31"/>
      <c r="P152" s="31"/>
      <c r="Q152" s="34">
        <f>C152+D152</f>
        <v>0</v>
      </c>
      <c r="R152" s="109"/>
      <c r="S152" s="31"/>
      <c r="T152" s="33"/>
      <c r="U152" s="32">
        <f>R152+S152</f>
        <v>0</v>
      </c>
      <c r="V152" s="35">
        <f>Q152-U152</f>
        <v>0</v>
      </c>
      <c r="W152" s="38" t="e">
        <f t="shared" si="97"/>
        <v>#DIV/0!</v>
      </c>
      <c r="Y152" s="2"/>
      <c r="Z152" s="54"/>
      <c r="AA152" s="18"/>
      <c r="AB152" s="2"/>
    </row>
    <row r="153" spans="1:28" s="42" customFormat="1" ht="12.75" hidden="1" customHeight="1" x14ac:dyDescent="0.3">
      <c r="A153" s="39" t="s">
        <v>281</v>
      </c>
      <c r="B153" s="119" t="s">
        <v>282</v>
      </c>
      <c r="C153" s="22">
        <f t="shared" ref="C153:V153" si="110">C154+C155</f>
        <v>10000000</v>
      </c>
      <c r="D153" s="23">
        <f t="shared" si="110"/>
        <v>0</v>
      </c>
      <c r="E153" s="22">
        <f t="shared" si="110"/>
        <v>0</v>
      </c>
      <c r="F153" s="23">
        <f t="shared" si="110"/>
        <v>0</v>
      </c>
      <c r="G153" s="23">
        <f t="shared" si="110"/>
        <v>0</v>
      </c>
      <c r="H153" s="23">
        <f t="shared" si="110"/>
        <v>0</v>
      </c>
      <c r="I153" s="23">
        <f t="shared" si="110"/>
        <v>0</v>
      </c>
      <c r="J153" s="23">
        <f t="shared" si="110"/>
        <v>0</v>
      </c>
      <c r="K153" s="23">
        <f t="shared" si="110"/>
        <v>0</v>
      </c>
      <c r="L153" s="23">
        <f t="shared" si="110"/>
        <v>0</v>
      </c>
      <c r="M153" s="97">
        <f t="shared" si="110"/>
        <v>0</v>
      </c>
      <c r="N153" s="23">
        <f t="shared" si="110"/>
        <v>0</v>
      </c>
      <c r="O153" s="23">
        <f t="shared" si="110"/>
        <v>0</v>
      </c>
      <c r="P153" s="23">
        <f t="shared" si="110"/>
        <v>0</v>
      </c>
      <c r="Q153" s="25">
        <f t="shared" si="110"/>
        <v>10000000</v>
      </c>
      <c r="R153" s="108">
        <f t="shared" si="110"/>
        <v>4544355.5</v>
      </c>
      <c r="S153" s="23">
        <f t="shared" si="110"/>
        <v>844372.08000000007</v>
      </c>
      <c r="T153" s="40">
        <f t="shared" si="110"/>
        <v>844372.08000000007</v>
      </c>
      <c r="U153" s="24">
        <f t="shared" si="110"/>
        <v>5388727.5800000001</v>
      </c>
      <c r="V153" s="26">
        <f t="shared" si="110"/>
        <v>4611272.42</v>
      </c>
      <c r="W153" s="41">
        <f t="shared" si="97"/>
        <v>53.887275799999998</v>
      </c>
      <c r="Y153" s="43"/>
      <c r="Z153" s="93"/>
      <c r="AA153" s="18"/>
      <c r="AB153" s="19"/>
    </row>
    <row r="154" spans="1:28" s="4" customFormat="1" ht="12.75" hidden="1" customHeight="1" x14ac:dyDescent="0.25">
      <c r="A154" s="37" t="s">
        <v>283</v>
      </c>
      <c r="B154" s="120" t="s">
        <v>284</v>
      </c>
      <c r="C154" s="30"/>
      <c r="D154" s="31">
        <f t="shared" ref="D154:D155" si="111">E154+F154+G154+H154+I154+J154+K154+L154+M154+N154+O154+P154</f>
        <v>0</v>
      </c>
      <c r="E154" s="30"/>
      <c r="F154" s="31"/>
      <c r="G154" s="31"/>
      <c r="H154" s="31"/>
      <c r="I154" s="31"/>
      <c r="J154" s="31"/>
      <c r="K154" s="31"/>
      <c r="L154" s="31"/>
      <c r="M154" s="98"/>
      <c r="N154" s="31"/>
      <c r="O154" s="31"/>
      <c r="P154" s="31"/>
      <c r="Q154" s="34">
        <f>C154+D154</f>
        <v>0</v>
      </c>
      <c r="R154" s="109"/>
      <c r="S154" s="31"/>
      <c r="T154" s="33"/>
      <c r="U154" s="32">
        <f t="shared" ref="U154:U155" si="112">R154+S154</f>
        <v>0</v>
      </c>
      <c r="V154" s="35">
        <f>Q154-U154</f>
        <v>0</v>
      </c>
      <c r="W154" s="38" t="e">
        <f t="shared" si="97"/>
        <v>#DIV/0!</v>
      </c>
      <c r="Y154" s="18"/>
      <c r="Z154" s="54"/>
      <c r="AA154" s="18"/>
      <c r="AB154" s="2"/>
    </row>
    <row r="155" spans="1:28" s="4" customFormat="1" ht="12.75" hidden="1" customHeight="1" x14ac:dyDescent="0.25">
      <c r="A155" s="37" t="s">
        <v>285</v>
      </c>
      <c r="B155" s="120" t="s">
        <v>286</v>
      </c>
      <c r="C155" s="30">
        <v>10000000</v>
      </c>
      <c r="D155" s="31">
        <f t="shared" si="111"/>
        <v>0</v>
      </c>
      <c r="E155" s="30"/>
      <c r="F155" s="31"/>
      <c r="G155" s="31"/>
      <c r="H155" s="31"/>
      <c r="I155" s="31"/>
      <c r="J155" s="31"/>
      <c r="K155" s="31"/>
      <c r="L155" s="31"/>
      <c r="M155" s="98"/>
      <c r="N155" s="31"/>
      <c r="O155" s="31"/>
      <c r="P155" s="31"/>
      <c r="Q155" s="34">
        <f>C155+D155</f>
        <v>10000000</v>
      </c>
      <c r="R155" s="109">
        <v>4544355.5</v>
      </c>
      <c r="S155" s="31">
        <v>844372.08000000007</v>
      </c>
      <c r="T155" s="33">
        <v>844372.08000000007</v>
      </c>
      <c r="U155" s="32">
        <f t="shared" si="112"/>
        <v>5388727.5800000001</v>
      </c>
      <c r="V155" s="35">
        <f>Q155-U155</f>
        <v>4611272.42</v>
      </c>
      <c r="W155" s="38">
        <f t="shared" si="97"/>
        <v>53.887275799999998</v>
      </c>
      <c r="Y155" s="18"/>
      <c r="Z155" s="54"/>
      <c r="AA155" s="18"/>
      <c r="AB155" s="2"/>
    </row>
    <row r="156" spans="1:28" s="42" customFormat="1" ht="12.75" hidden="1" customHeight="1" x14ac:dyDescent="0.3">
      <c r="A156" s="39">
        <v>6.04</v>
      </c>
      <c r="B156" s="119" t="s">
        <v>287</v>
      </c>
      <c r="C156" s="22">
        <f t="shared" ref="C156:R156" si="113">C157+C158</f>
        <v>0</v>
      </c>
      <c r="D156" s="23">
        <f t="shared" si="113"/>
        <v>0</v>
      </c>
      <c r="E156" s="22">
        <f t="shared" si="113"/>
        <v>0</v>
      </c>
      <c r="F156" s="23">
        <f t="shared" si="113"/>
        <v>0</v>
      </c>
      <c r="G156" s="22">
        <f t="shared" si="113"/>
        <v>0</v>
      </c>
      <c r="H156" s="22">
        <f t="shared" si="113"/>
        <v>0</v>
      </c>
      <c r="I156" s="22">
        <f t="shared" si="113"/>
        <v>0</v>
      </c>
      <c r="J156" s="23">
        <f t="shared" si="113"/>
        <v>0</v>
      </c>
      <c r="K156" s="23">
        <f t="shared" si="113"/>
        <v>0</v>
      </c>
      <c r="L156" s="23">
        <f t="shared" si="113"/>
        <v>0</v>
      </c>
      <c r="M156" s="101">
        <f t="shared" si="113"/>
        <v>0</v>
      </c>
      <c r="N156" s="23">
        <f t="shared" si="113"/>
        <v>0</v>
      </c>
      <c r="O156" s="23">
        <f t="shared" si="113"/>
        <v>0</v>
      </c>
      <c r="P156" s="23">
        <f t="shared" si="113"/>
        <v>0</v>
      </c>
      <c r="Q156" s="25">
        <f t="shared" si="113"/>
        <v>0</v>
      </c>
      <c r="R156" s="108">
        <f t="shared" si="113"/>
        <v>0</v>
      </c>
      <c r="S156" s="23">
        <f>S157+S158</f>
        <v>0</v>
      </c>
      <c r="T156" s="40">
        <f>T157+T158</f>
        <v>0</v>
      </c>
      <c r="U156" s="24">
        <f>U157+U158</f>
        <v>0</v>
      </c>
      <c r="V156" s="26">
        <f t="shared" ref="V156" si="114">V157</f>
        <v>0</v>
      </c>
      <c r="W156" s="41" t="e">
        <f t="shared" si="97"/>
        <v>#DIV/0!</v>
      </c>
      <c r="Y156" s="43"/>
      <c r="Z156" s="93"/>
      <c r="AA156" s="18"/>
      <c r="AB156" s="19"/>
    </row>
    <row r="157" spans="1:28" s="4" customFormat="1" ht="12.75" hidden="1" customHeight="1" x14ac:dyDescent="0.25">
      <c r="A157" s="37" t="s">
        <v>288</v>
      </c>
      <c r="B157" s="120" t="s">
        <v>289</v>
      </c>
      <c r="C157" s="30"/>
      <c r="D157" s="31">
        <f t="shared" ref="D157:D158" si="115">E157+F157+G157+H157+I157+J157+K157+L157+M157+N157+O157+P157</f>
        <v>0</v>
      </c>
      <c r="E157" s="30"/>
      <c r="F157" s="31"/>
      <c r="G157" s="31"/>
      <c r="H157" s="31"/>
      <c r="I157" s="31"/>
      <c r="J157" s="31"/>
      <c r="K157" s="31"/>
      <c r="L157" s="31"/>
      <c r="M157" s="98"/>
      <c r="N157" s="31"/>
      <c r="O157" s="31"/>
      <c r="P157" s="31"/>
      <c r="Q157" s="34">
        <f>C157+D157</f>
        <v>0</v>
      </c>
      <c r="R157" s="109"/>
      <c r="S157" s="31"/>
      <c r="T157" s="33"/>
      <c r="U157" s="32">
        <f t="shared" ref="U157:U158" si="116">R157+S157</f>
        <v>0</v>
      </c>
      <c r="V157" s="35">
        <f>Q157-U157</f>
        <v>0</v>
      </c>
      <c r="W157" s="38" t="e">
        <f t="shared" si="97"/>
        <v>#DIV/0!</v>
      </c>
      <c r="Y157" s="18"/>
      <c r="Z157" s="54"/>
      <c r="AA157" s="18"/>
      <c r="AB157" s="2"/>
    </row>
    <row r="158" spans="1:28" s="4" customFormat="1" ht="12.75" hidden="1" customHeight="1" x14ac:dyDescent="0.25">
      <c r="A158" s="37" t="s">
        <v>290</v>
      </c>
      <c r="B158" s="120" t="s">
        <v>291</v>
      </c>
      <c r="C158" s="30"/>
      <c r="D158" s="31">
        <f t="shared" si="115"/>
        <v>0</v>
      </c>
      <c r="E158" s="30"/>
      <c r="F158" s="31"/>
      <c r="G158" s="31"/>
      <c r="H158" s="31"/>
      <c r="I158" s="31"/>
      <c r="J158" s="31"/>
      <c r="K158" s="31"/>
      <c r="L158" s="31"/>
      <c r="M158" s="98"/>
      <c r="N158" s="31"/>
      <c r="O158" s="31"/>
      <c r="P158" s="31"/>
      <c r="Q158" s="34">
        <f>C158+D158</f>
        <v>0</v>
      </c>
      <c r="R158" s="109"/>
      <c r="S158" s="31"/>
      <c r="T158" s="33"/>
      <c r="U158" s="32">
        <f t="shared" si="116"/>
        <v>0</v>
      </c>
      <c r="V158" s="35">
        <f>Q158-U158</f>
        <v>0</v>
      </c>
      <c r="W158" s="38" t="e">
        <f t="shared" si="97"/>
        <v>#DIV/0!</v>
      </c>
      <c r="Y158" s="18"/>
      <c r="Z158" s="54"/>
      <c r="AA158" s="18"/>
      <c r="AB158" s="2"/>
    </row>
    <row r="159" spans="1:28" s="42" customFormat="1" ht="13" hidden="1" x14ac:dyDescent="0.3">
      <c r="A159" s="39" t="s">
        <v>292</v>
      </c>
      <c r="B159" s="119" t="s">
        <v>293</v>
      </c>
      <c r="C159" s="22">
        <f t="shared" ref="C159:V159" si="117">C160+C161</f>
        <v>0</v>
      </c>
      <c r="D159" s="23">
        <f t="shared" si="117"/>
        <v>0</v>
      </c>
      <c r="E159" s="22">
        <f t="shared" si="117"/>
        <v>0</v>
      </c>
      <c r="F159" s="23">
        <f t="shared" si="117"/>
        <v>0</v>
      </c>
      <c r="G159" s="23">
        <f t="shared" si="117"/>
        <v>0</v>
      </c>
      <c r="H159" s="23">
        <f t="shared" si="117"/>
        <v>0</v>
      </c>
      <c r="I159" s="23">
        <f t="shared" si="117"/>
        <v>0</v>
      </c>
      <c r="J159" s="23">
        <f t="shared" si="117"/>
        <v>0</v>
      </c>
      <c r="K159" s="23">
        <f t="shared" si="117"/>
        <v>0</v>
      </c>
      <c r="L159" s="23">
        <f t="shared" si="117"/>
        <v>0</v>
      </c>
      <c r="M159" s="97">
        <f t="shared" si="117"/>
        <v>0</v>
      </c>
      <c r="N159" s="23">
        <f t="shared" si="117"/>
        <v>0</v>
      </c>
      <c r="O159" s="23">
        <f t="shared" si="117"/>
        <v>0</v>
      </c>
      <c r="P159" s="23">
        <f t="shared" si="117"/>
        <v>0</v>
      </c>
      <c r="Q159" s="25">
        <f t="shared" si="117"/>
        <v>0</v>
      </c>
      <c r="R159" s="108">
        <f t="shared" si="117"/>
        <v>0</v>
      </c>
      <c r="S159" s="23">
        <f t="shared" si="117"/>
        <v>0</v>
      </c>
      <c r="T159" s="40">
        <f t="shared" si="117"/>
        <v>0</v>
      </c>
      <c r="U159" s="24">
        <f t="shared" si="117"/>
        <v>0</v>
      </c>
      <c r="V159" s="26">
        <f t="shared" si="117"/>
        <v>0</v>
      </c>
      <c r="W159" s="41" t="e">
        <f t="shared" si="97"/>
        <v>#DIV/0!</v>
      </c>
      <c r="Y159" s="43"/>
      <c r="Z159" s="93"/>
      <c r="AA159" s="18"/>
      <c r="AB159" s="19"/>
    </row>
    <row r="160" spans="1:28" s="4" customFormat="1" hidden="1" x14ac:dyDescent="0.25">
      <c r="A160" s="37" t="s">
        <v>294</v>
      </c>
      <c r="B160" s="120" t="s">
        <v>295</v>
      </c>
      <c r="C160" s="30"/>
      <c r="D160" s="31">
        <f t="shared" ref="D160:D161" si="118">E160+F160+G160+H160+I160+J160+K160+L160+M160+N160+O160+P160</f>
        <v>0</v>
      </c>
      <c r="E160" s="30"/>
      <c r="F160" s="31"/>
      <c r="G160" s="31"/>
      <c r="H160" s="31"/>
      <c r="I160" s="31"/>
      <c r="J160" s="31"/>
      <c r="K160" s="31"/>
      <c r="L160" s="31"/>
      <c r="M160" s="98"/>
      <c r="N160" s="31"/>
      <c r="O160" s="31"/>
      <c r="P160" s="31"/>
      <c r="Q160" s="34">
        <f>C160+D160</f>
        <v>0</v>
      </c>
      <c r="R160" s="109"/>
      <c r="S160" s="31"/>
      <c r="T160" s="33"/>
      <c r="U160" s="32">
        <f t="shared" ref="U160:U161" si="119">R160+S160</f>
        <v>0</v>
      </c>
      <c r="V160" s="35">
        <f>Q160-U160</f>
        <v>0</v>
      </c>
      <c r="W160" s="38" t="e">
        <f t="shared" si="97"/>
        <v>#DIV/0!</v>
      </c>
      <c r="Y160" s="18"/>
      <c r="Z160" s="54"/>
      <c r="AA160" s="18"/>
      <c r="AB160" s="2"/>
    </row>
    <row r="161" spans="1:28" s="4" customFormat="1" hidden="1" x14ac:dyDescent="0.25">
      <c r="A161" s="37" t="s">
        <v>296</v>
      </c>
      <c r="B161" s="120" t="s">
        <v>297</v>
      </c>
      <c r="C161" s="30"/>
      <c r="D161" s="31">
        <f t="shared" si="118"/>
        <v>0</v>
      </c>
      <c r="E161" s="30"/>
      <c r="F161" s="31"/>
      <c r="G161" s="31"/>
      <c r="H161" s="31"/>
      <c r="I161" s="31"/>
      <c r="J161" s="31"/>
      <c r="K161" s="31"/>
      <c r="L161" s="31"/>
      <c r="M161" s="98"/>
      <c r="N161" s="31"/>
      <c r="O161" s="31"/>
      <c r="P161" s="31"/>
      <c r="Q161" s="34">
        <f>C161+D161</f>
        <v>0</v>
      </c>
      <c r="R161" s="109"/>
      <c r="S161" s="31"/>
      <c r="T161" s="33"/>
      <c r="U161" s="32">
        <f t="shared" si="119"/>
        <v>0</v>
      </c>
      <c r="V161" s="35">
        <f>Q161-U161</f>
        <v>0</v>
      </c>
      <c r="W161" s="38" t="e">
        <f t="shared" si="97"/>
        <v>#DIV/0!</v>
      </c>
      <c r="Y161" s="18"/>
      <c r="Z161" s="54"/>
      <c r="AA161" s="18"/>
      <c r="AB161" s="2"/>
    </row>
    <row r="162" spans="1:28" s="42" customFormat="1" ht="13" hidden="1" x14ac:dyDescent="0.3">
      <c r="A162" s="39" t="s">
        <v>298</v>
      </c>
      <c r="B162" s="119" t="s">
        <v>299</v>
      </c>
      <c r="C162" s="22">
        <f t="shared" ref="C162:V162" si="120">C163</f>
        <v>0</v>
      </c>
      <c r="D162" s="23">
        <f t="shared" si="120"/>
        <v>0</v>
      </c>
      <c r="E162" s="22">
        <f t="shared" si="120"/>
        <v>0</v>
      </c>
      <c r="F162" s="23">
        <f t="shared" si="120"/>
        <v>0</v>
      </c>
      <c r="G162" s="23">
        <f t="shared" si="120"/>
        <v>0</v>
      </c>
      <c r="H162" s="23">
        <f t="shared" si="120"/>
        <v>0</v>
      </c>
      <c r="I162" s="23">
        <f t="shared" si="120"/>
        <v>0</v>
      </c>
      <c r="J162" s="23">
        <f t="shared" si="120"/>
        <v>0</v>
      </c>
      <c r="K162" s="23">
        <f t="shared" si="120"/>
        <v>0</v>
      </c>
      <c r="L162" s="23">
        <f t="shared" si="120"/>
        <v>0</v>
      </c>
      <c r="M162" s="97">
        <f t="shared" si="120"/>
        <v>0</v>
      </c>
      <c r="N162" s="23">
        <f t="shared" si="120"/>
        <v>0</v>
      </c>
      <c r="O162" s="23">
        <f t="shared" si="120"/>
        <v>0</v>
      </c>
      <c r="P162" s="23">
        <f t="shared" si="120"/>
        <v>0</v>
      </c>
      <c r="Q162" s="25">
        <f t="shared" si="120"/>
        <v>0</v>
      </c>
      <c r="R162" s="108">
        <f t="shared" si="120"/>
        <v>0</v>
      </c>
      <c r="S162" s="23">
        <f t="shared" si="120"/>
        <v>0</v>
      </c>
      <c r="T162" s="40">
        <f t="shared" si="120"/>
        <v>0</v>
      </c>
      <c r="U162" s="24">
        <f t="shared" si="120"/>
        <v>0</v>
      </c>
      <c r="V162" s="26">
        <f t="shared" si="120"/>
        <v>0</v>
      </c>
      <c r="W162" s="41" t="e">
        <f t="shared" si="97"/>
        <v>#DIV/0!</v>
      </c>
      <c r="Y162" s="19"/>
      <c r="Z162" s="19"/>
      <c r="AA162" s="18"/>
      <c r="AB162" s="19"/>
    </row>
    <row r="163" spans="1:28" s="42" customFormat="1" ht="13" hidden="1" x14ac:dyDescent="0.3">
      <c r="A163" s="37" t="s">
        <v>300</v>
      </c>
      <c r="B163" s="120" t="s">
        <v>301</v>
      </c>
      <c r="C163" s="30"/>
      <c r="D163" s="31">
        <f>E163+F163+G163+H163+I163+J163+K163+L163+M163+N163+O163+P163</f>
        <v>0</v>
      </c>
      <c r="E163" s="30"/>
      <c r="F163" s="31"/>
      <c r="G163" s="31"/>
      <c r="H163" s="31"/>
      <c r="I163" s="31"/>
      <c r="J163" s="31"/>
      <c r="K163" s="31"/>
      <c r="L163" s="31"/>
      <c r="M163" s="98"/>
      <c r="N163" s="31"/>
      <c r="O163" s="31"/>
      <c r="P163" s="31"/>
      <c r="Q163" s="34">
        <f>C163+D163</f>
        <v>0</v>
      </c>
      <c r="R163" s="109"/>
      <c r="S163" s="31"/>
      <c r="T163" s="33"/>
      <c r="U163" s="32">
        <f>R163+S163</f>
        <v>0</v>
      </c>
      <c r="V163" s="35">
        <f>Q163-U163</f>
        <v>0</v>
      </c>
      <c r="W163" s="38" t="e">
        <f t="shared" si="97"/>
        <v>#DIV/0!</v>
      </c>
      <c r="Y163" s="2"/>
      <c r="Z163" s="2"/>
      <c r="AA163" s="18"/>
      <c r="AB163" s="19"/>
    </row>
    <row r="164" spans="1:28" s="4" customFormat="1" hidden="1" x14ac:dyDescent="0.25">
      <c r="A164" s="39">
        <v>7</v>
      </c>
      <c r="B164" s="119" t="s">
        <v>302</v>
      </c>
      <c r="C164" s="22">
        <f t="shared" ref="C164:R165" si="121">C165</f>
        <v>0</v>
      </c>
      <c r="D164" s="23">
        <f t="shared" si="121"/>
        <v>0</v>
      </c>
      <c r="E164" s="22">
        <f t="shared" si="121"/>
        <v>0</v>
      </c>
      <c r="F164" s="23">
        <f t="shared" si="121"/>
        <v>0</v>
      </c>
      <c r="G164" s="23">
        <f t="shared" si="121"/>
        <v>0</v>
      </c>
      <c r="H164" s="23">
        <f t="shared" si="121"/>
        <v>0</v>
      </c>
      <c r="I164" s="23">
        <f t="shared" si="121"/>
        <v>0</v>
      </c>
      <c r="J164" s="23">
        <f t="shared" si="121"/>
        <v>0</v>
      </c>
      <c r="K164" s="23">
        <f t="shared" si="121"/>
        <v>0</v>
      </c>
      <c r="L164" s="23">
        <f t="shared" si="121"/>
        <v>0</v>
      </c>
      <c r="M164" s="97">
        <f t="shared" si="121"/>
        <v>0</v>
      </c>
      <c r="N164" s="23">
        <f t="shared" si="121"/>
        <v>0</v>
      </c>
      <c r="O164" s="23">
        <f t="shared" si="121"/>
        <v>0</v>
      </c>
      <c r="P164" s="23">
        <f t="shared" si="121"/>
        <v>0</v>
      </c>
      <c r="Q164" s="25">
        <f t="shared" si="121"/>
        <v>0</v>
      </c>
      <c r="R164" s="108">
        <f t="shared" si="121"/>
        <v>0</v>
      </c>
      <c r="S164" s="23">
        <f t="shared" ref="S164:V165" si="122">S165</f>
        <v>0</v>
      </c>
      <c r="T164" s="40">
        <f t="shared" si="122"/>
        <v>0</v>
      </c>
      <c r="U164" s="24">
        <f t="shared" si="122"/>
        <v>0</v>
      </c>
      <c r="V164" s="26">
        <f t="shared" si="122"/>
        <v>0</v>
      </c>
      <c r="W164" s="41" t="e">
        <f t="shared" si="97"/>
        <v>#DIV/0!</v>
      </c>
      <c r="Y164" s="19"/>
      <c r="Z164" s="19"/>
      <c r="AA164" s="18"/>
      <c r="AB164" s="2"/>
    </row>
    <row r="165" spans="1:28" s="42" customFormat="1" ht="13" hidden="1" x14ac:dyDescent="0.3">
      <c r="A165" s="39" t="s">
        <v>303</v>
      </c>
      <c r="B165" s="119" t="s">
        <v>304</v>
      </c>
      <c r="C165" s="22">
        <f t="shared" si="121"/>
        <v>0</v>
      </c>
      <c r="D165" s="23">
        <f t="shared" si="121"/>
        <v>0</v>
      </c>
      <c r="E165" s="22">
        <f t="shared" si="121"/>
        <v>0</v>
      </c>
      <c r="F165" s="23">
        <f t="shared" si="121"/>
        <v>0</v>
      </c>
      <c r="G165" s="23">
        <f t="shared" si="121"/>
        <v>0</v>
      </c>
      <c r="H165" s="23">
        <f t="shared" si="121"/>
        <v>0</v>
      </c>
      <c r="I165" s="23">
        <f t="shared" si="121"/>
        <v>0</v>
      </c>
      <c r="J165" s="23">
        <f t="shared" si="121"/>
        <v>0</v>
      </c>
      <c r="K165" s="23">
        <f t="shared" si="121"/>
        <v>0</v>
      </c>
      <c r="L165" s="23">
        <f t="shared" si="121"/>
        <v>0</v>
      </c>
      <c r="M165" s="97">
        <f t="shared" si="121"/>
        <v>0</v>
      </c>
      <c r="N165" s="23">
        <f t="shared" si="121"/>
        <v>0</v>
      </c>
      <c r="O165" s="23">
        <f t="shared" si="121"/>
        <v>0</v>
      </c>
      <c r="P165" s="23">
        <f t="shared" si="121"/>
        <v>0</v>
      </c>
      <c r="Q165" s="25">
        <f t="shared" si="121"/>
        <v>0</v>
      </c>
      <c r="R165" s="108">
        <f t="shared" si="121"/>
        <v>0</v>
      </c>
      <c r="S165" s="23">
        <f t="shared" si="122"/>
        <v>0</v>
      </c>
      <c r="T165" s="40">
        <f t="shared" si="122"/>
        <v>0</v>
      </c>
      <c r="U165" s="24">
        <f t="shared" si="122"/>
        <v>0</v>
      </c>
      <c r="V165" s="26">
        <f t="shared" si="122"/>
        <v>0</v>
      </c>
      <c r="W165" s="41" t="e">
        <f t="shared" si="97"/>
        <v>#DIV/0!</v>
      </c>
      <c r="Y165" s="19"/>
      <c r="Z165" s="19"/>
      <c r="AA165" s="18"/>
      <c r="AB165" s="19"/>
    </row>
    <row r="166" spans="1:28" s="66" customFormat="1" ht="20" hidden="1" x14ac:dyDescent="0.2">
      <c r="A166" s="52" t="s">
        <v>305</v>
      </c>
      <c r="B166" s="122" t="s">
        <v>306</v>
      </c>
      <c r="C166" s="58"/>
      <c r="D166" s="31">
        <f>E166+F166+G166+H166+I166+J166+K166+L166+M166+N166+O166+P166</f>
        <v>0</v>
      </c>
      <c r="E166" s="30"/>
      <c r="F166" s="59"/>
      <c r="G166" s="31"/>
      <c r="H166" s="31"/>
      <c r="I166" s="31"/>
      <c r="J166" s="59"/>
      <c r="K166" s="59"/>
      <c r="L166" s="59"/>
      <c r="M166" s="98"/>
      <c r="N166" s="59"/>
      <c r="O166" s="59"/>
      <c r="P166" s="59"/>
      <c r="Q166" s="104">
        <f>C166+D166</f>
        <v>0</v>
      </c>
      <c r="R166" s="115"/>
      <c r="S166" s="31"/>
      <c r="T166" s="33"/>
      <c r="U166" s="32">
        <f>R166+S166</f>
        <v>0</v>
      </c>
      <c r="V166" s="61">
        <f>Q166-U166</f>
        <v>0</v>
      </c>
      <c r="W166" s="62" t="e">
        <f t="shared" si="97"/>
        <v>#DIV/0!</v>
      </c>
      <c r="Y166" s="64"/>
      <c r="Z166" s="64"/>
      <c r="AA166" s="18"/>
      <c r="AB166" s="64"/>
    </row>
    <row r="167" spans="1:28" s="4" customFormat="1" hidden="1" x14ac:dyDescent="0.25">
      <c r="A167" s="39">
        <v>9</v>
      </c>
      <c r="B167" s="119" t="s">
        <v>307</v>
      </c>
      <c r="C167" s="22">
        <f t="shared" ref="C167:V167" si="123">C168</f>
        <v>0</v>
      </c>
      <c r="D167" s="23">
        <f t="shared" si="123"/>
        <v>0</v>
      </c>
      <c r="E167" s="22">
        <f t="shared" si="123"/>
        <v>0</v>
      </c>
      <c r="F167" s="23">
        <f t="shared" si="123"/>
        <v>0</v>
      </c>
      <c r="G167" s="23">
        <f t="shared" si="123"/>
        <v>0</v>
      </c>
      <c r="H167" s="23">
        <f t="shared" si="123"/>
        <v>0</v>
      </c>
      <c r="I167" s="23">
        <f t="shared" si="123"/>
        <v>0</v>
      </c>
      <c r="J167" s="23">
        <f t="shared" si="123"/>
        <v>0</v>
      </c>
      <c r="K167" s="23">
        <f t="shared" si="123"/>
        <v>0</v>
      </c>
      <c r="L167" s="23">
        <f t="shared" si="123"/>
        <v>0</v>
      </c>
      <c r="M167" s="97">
        <f t="shared" si="123"/>
        <v>0</v>
      </c>
      <c r="N167" s="23">
        <f t="shared" si="123"/>
        <v>0</v>
      </c>
      <c r="O167" s="23">
        <f t="shared" si="123"/>
        <v>0</v>
      </c>
      <c r="P167" s="23">
        <f t="shared" si="123"/>
        <v>0</v>
      </c>
      <c r="Q167" s="25">
        <f t="shared" si="123"/>
        <v>0</v>
      </c>
      <c r="R167" s="108">
        <f t="shared" si="123"/>
        <v>0</v>
      </c>
      <c r="S167" s="23">
        <f t="shared" si="123"/>
        <v>0</v>
      </c>
      <c r="T167" s="40">
        <f t="shared" si="123"/>
        <v>0</v>
      </c>
      <c r="U167" s="24">
        <f t="shared" si="123"/>
        <v>0</v>
      </c>
      <c r="V167" s="26">
        <f t="shared" si="123"/>
        <v>0</v>
      </c>
      <c r="W167" s="26">
        <v>0</v>
      </c>
      <c r="Y167" s="19"/>
      <c r="Z167" s="19"/>
      <c r="AA167" s="18"/>
      <c r="AB167" s="2"/>
    </row>
    <row r="168" spans="1:28" s="42" customFormat="1" ht="13" hidden="1" x14ac:dyDescent="0.3">
      <c r="A168" s="37" t="s">
        <v>308</v>
      </c>
      <c r="B168" s="120" t="s">
        <v>309</v>
      </c>
      <c r="C168" s="30"/>
      <c r="D168" s="31">
        <f>E168+F168+G168+H168+I168+J168+K168+L168+M168+N168+O168+P168</f>
        <v>0</v>
      </c>
      <c r="E168" s="30"/>
      <c r="F168" s="31"/>
      <c r="G168" s="31"/>
      <c r="H168" s="31"/>
      <c r="I168" s="31"/>
      <c r="J168" s="31"/>
      <c r="K168" s="31"/>
      <c r="L168" s="31"/>
      <c r="M168" s="98"/>
      <c r="N168" s="31"/>
      <c r="O168" s="31"/>
      <c r="P168" s="31"/>
      <c r="Q168" s="34">
        <f>C168+D168</f>
        <v>0</v>
      </c>
      <c r="R168" s="109"/>
      <c r="S168" s="31"/>
      <c r="T168" s="33"/>
      <c r="U168" s="32">
        <f>R168+S168</f>
        <v>0</v>
      </c>
      <c r="V168" s="35">
        <f>Q168-U168</f>
        <v>0</v>
      </c>
      <c r="W168" s="35">
        <v>0</v>
      </c>
      <c r="Y168" s="2"/>
      <c r="Z168" s="2"/>
      <c r="AA168" s="18"/>
      <c r="AB168" s="19"/>
    </row>
    <row r="169" spans="1:28" s="4" customFormat="1" ht="13" thickBot="1" x14ac:dyDescent="0.3">
      <c r="A169" s="69"/>
      <c r="B169" s="123"/>
      <c r="C169" s="116"/>
      <c r="D169" s="71"/>
      <c r="E169" s="72"/>
      <c r="F169" s="71"/>
      <c r="G169" s="73"/>
      <c r="H169" s="73"/>
      <c r="I169" s="73"/>
      <c r="J169" s="71"/>
      <c r="K169" s="71"/>
      <c r="L169" s="71"/>
      <c r="M169" s="102"/>
      <c r="N169" s="71"/>
      <c r="O169" s="71"/>
      <c r="P169" s="71"/>
      <c r="Q169" s="75"/>
      <c r="R169" s="111"/>
      <c r="S169" s="73"/>
      <c r="T169" s="112"/>
      <c r="U169" s="74"/>
      <c r="V169" s="76"/>
      <c r="W169" s="77"/>
      <c r="Y169" s="2"/>
      <c r="Z169" s="2"/>
      <c r="AA169" s="18"/>
      <c r="AB169" s="2"/>
    </row>
    <row r="170" spans="1:28" s="4" customFormat="1" ht="13" thickBot="1" x14ac:dyDescent="0.3">
      <c r="A170" s="78"/>
      <c r="B170" s="106" t="s">
        <v>23</v>
      </c>
      <c r="C170" s="117">
        <f t="shared" ref="C170:V170" si="124">C9+C33+C90+C125+C128+C146+C164+C167</f>
        <v>4629768709</v>
      </c>
      <c r="D170" s="80">
        <f t="shared" si="124"/>
        <v>0</v>
      </c>
      <c r="E170" s="80">
        <f t="shared" si="124"/>
        <v>0</v>
      </c>
      <c r="F170" s="80">
        <f t="shared" si="124"/>
        <v>0</v>
      </c>
      <c r="G170" s="80">
        <f t="shared" si="124"/>
        <v>0</v>
      </c>
      <c r="H170" s="80">
        <f t="shared" si="124"/>
        <v>0</v>
      </c>
      <c r="I170" s="95">
        <f t="shared" si="124"/>
        <v>0</v>
      </c>
      <c r="J170" s="80">
        <f t="shared" si="124"/>
        <v>0</v>
      </c>
      <c r="K170" s="80">
        <f t="shared" si="124"/>
        <v>0</v>
      </c>
      <c r="L170" s="80">
        <f t="shared" si="124"/>
        <v>0</v>
      </c>
      <c r="M170" s="103">
        <f t="shared" si="124"/>
        <v>0</v>
      </c>
      <c r="N170" s="80">
        <f t="shared" si="124"/>
        <v>0</v>
      </c>
      <c r="O170" s="80">
        <f t="shared" si="124"/>
        <v>0</v>
      </c>
      <c r="P170" s="80">
        <f t="shared" si="124"/>
        <v>0</v>
      </c>
      <c r="Q170" s="81">
        <f t="shared" si="124"/>
        <v>4629768709</v>
      </c>
      <c r="R170" s="80">
        <f t="shared" si="124"/>
        <v>1580385907.3299999</v>
      </c>
      <c r="S170" s="80">
        <f t="shared" si="124"/>
        <v>390614495.16909999</v>
      </c>
      <c r="T170" s="113">
        <f t="shared" si="124"/>
        <v>358451346.91909993</v>
      </c>
      <c r="U170" s="80">
        <f t="shared" si="124"/>
        <v>1971000402.4991</v>
      </c>
      <c r="V170" s="80">
        <f t="shared" si="124"/>
        <v>2658768306.5009003</v>
      </c>
      <c r="W170" s="82">
        <f>U170*100/Q170</f>
        <v>42.57232977249145</v>
      </c>
      <c r="X170" s="83"/>
      <c r="Y170" s="43"/>
      <c r="Z170" s="43"/>
      <c r="AA170" s="18"/>
      <c r="AB170" s="2"/>
    </row>
    <row r="171" spans="1:28" s="4" customFormat="1" x14ac:dyDescent="0.25">
      <c r="A171" s="84"/>
      <c r="B171" s="85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7"/>
      <c r="X171" s="83"/>
      <c r="Y171" s="2"/>
      <c r="Z171" s="2"/>
      <c r="AA171" s="2"/>
      <c r="AB171" s="2"/>
    </row>
    <row r="172" spans="1:28" s="4" customFormat="1" x14ac:dyDescent="0.25">
      <c r="A172" s="88"/>
      <c r="B172" s="85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7"/>
      <c r="X172" s="83"/>
      <c r="Y172" s="2"/>
      <c r="Z172" s="2"/>
      <c r="AA172" s="2"/>
      <c r="AB172" s="2"/>
    </row>
    <row r="173" spans="1:28" s="4" customFormat="1" x14ac:dyDescent="0.25">
      <c r="A173" s="88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7"/>
      <c r="X173" s="83"/>
      <c r="Y173" s="2"/>
      <c r="Z173" s="2"/>
      <c r="AA173" s="2"/>
      <c r="AB173" s="2"/>
    </row>
    <row r="174" spans="1:28" x14ac:dyDescent="0.25">
      <c r="Q174" s="89"/>
      <c r="W174"/>
    </row>
    <row r="175" spans="1:28" x14ac:dyDescent="0.25">
      <c r="A175" s="1"/>
      <c r="B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2"/>
      <c r="S175" s="2"/>
      <c r="T175" s="2"/>
      <c r="W175"/>
    </row>
    <row r="176" spans="1:28" x14ac:dyDescent="0.25">
      <c r="A176" s="131"/>
      <c r="B176" s="131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1"/>
      <c r="R176" s="90"/>
      <c r="S176" s="90"/>
      <c r="T176" s="90"/>
      <c r="V176" s="89"/>
      <c r="W176" s="89"/>
    </row>
    <row r="177" spans="1:23" x14ac:dyDescent="0.25">
      <c r="A177" s="1"/>
      <c r="B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2"/>
      <c r="S177" s="2"/>
      <c r="T177" s="2"/>
      <c r="V177" s="1"/>
      <c r="W177"/>
    </row>
    <row r="178" spans="1:23" x14ac:dyDescent="0.25">
      <c r="V178" s="91"/>
      <c r="W178" s="91"/>
    </row>
    <row r="179" spans="1:23" x14ac:dyDescent="0.25">
      <c r="V179" s="1"/>
      <c r="W179"/>
    </row>
    <row r="181" spans="1:23" x14ac:dyDescent="0.25">
      <c r="A181" s="1"/>
    </row>
    <row r="182" spans="1:23" x14ac:dyDescent="0.25">
      <c r="A182" s="91"/>
      <c r="B182" s="1"/>
      <c r="Q182" s="1"/>
    </row>
    <row r="183" spans="1:23" x14ac:dyDescent="0.25">
      <c r="A183" s="1"/>
      <c r="B183" s="105"/>
      <c r="Q183" s="91"/>
      <c r="R183" s="90"/>
      <c r="S183" s="90"/>
      <c r="T183" s="90"/>
    </row>
    <row r="184" spans="1:23" x14ac:dyDescent="0.25">
      <c r="A184" s="1"/>
      <c r="B184" s="1"/>
      <c r="Q184" s="1"/>
    </row>
  </sheetData>
  <mergeCells count="11">
    <mergeCell ref="A176:B176"/>
    <mergeCell ref="A1:W1"/>
    <mergeCell ref="A2:W2"/>
    <mergeCell ref="A3:W3"/>
    <mergeCell ref="A4:W4"/>
    <mergeCell ref="A7:A8"/>
    <mergeCell ref="B7:B8"/>
    <mergeCell ref="C7:Q7"/>
    <mergeCell ref="R7:U7"/>
    <mergeCell ref="V7:V8"/>
    <mergeCell ref="W7:W8"/>
  </mergeCells>
  <printOptions horizontalCentered="1"/>
  <pageMargins left="0.11811023622047245" right="0.19685039370078741" top="0.35433070866141736" bottom="0.39370078740157483" header="0.31496062992125984" footer="0.31496062992125984"/>
  <pageSetup scale="9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EGRESOS </vt:lpstr>
      <vt:lpstr>Resumen</vt:lpstr>
      <vt:lpstr>'EGRESOS '!Títulos_a_imprimir</vt:lpstr>
      <vt:lpstr>Resumen!Títulos_a_imprimir</vt:lpstr>
    </vt:vector>
  </TitlesOfParts>
  <Company>INTA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INTA</cp:lastModifiedBy>
  <dcterms:created xsi:type="dcterms:W3CDTF">2021-07-05T15:48:31Z</dcterms:created>
  <dcterms:modified xsi:type="dcterms:W3CDTF">2021-07-19T17:48:39Z</dcterms:modified>
</cp:coreProperties>
</file>