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INTA\Downloads\"/>
    </mc:Choice>
  </mc:AlternateContent>
  <xr:revisionPtr revIDLastSave="0" documentId="13_ncr:1_{6302BBE5-8A5F-433B-8F86-C611DE09D790}" xr6:coauthVersionLast="36" xr6:coauthVersionMax="36" xr10:uidLastSave="{00000000-0000-0000-0000-000000000000}"/>
  <workbookProtection workbookPassword="DEFE" lockStructure="1"/>
  <bookViews>
    <workbookView xWindow="0" yWindow="0" windowWidth="19200" windowHeight="6930" xr2:uid="{00000000-000D-0000-FFFF-FFFF00000000}"/>
  </bookViews>
  <sheets>
    <sheet name="CM" sheetId="1" r:id="rId1"/>
    <sheet name="CD" sheetId="2" r:id="rId2"/>
    <sheet name="LA" sheetId="3" r:id="rId3"/>
    <sheet name="Otros" sheetId="4" r:id="rId4"/>
  </sheets>
  <definedNames>
    <definedName name="_xlnm._FilterDatabase" localSheetId="0" hidden="1">CM!$A$1:$T$69</definedName>
    <definedName name="_xlnm._FilterDatabase" localSheetId="2" hidden="1">LA!$A$1:$U$12</definedName>
    <definedName name="_xlnm._FilterDatabase" localSheetId="3" hidden="1">Otros!$A$1:$T$383</definedName>
    <definedName name="Z_4E5F711B_6E72_4778_A992_38F52E4F296B_.wvu.FilterData" localSheetId="1" hidden="1">CD!$C$1:$W$261</definedName>
    <definedName name="Z_4E5F711B_6E72_4778_A992_38F52E4F296B_.wvu.FilterData" localSheetId="0" hidden="1">CM!$A$1:$T$67</definedName>
  </definedNames>
  <calcPr calcId="191029"/>
  <customWorkbookViews>
    <customWorkbookView name="Filtro 1" guid="{4E5F711B-6E72-4778-A992-38F52E4F296B}" maximized="1" windowWidth="0" windowHeight="0" activeSheetId="0"/>
  </customWorkbookViews>
</workbook>
</file>

<file path=xl/calcChain.xml><?xml version="1.0" encoding="utf-8"?>
<calcChain xmlns="http://schemas.openxmlformats.org/spreadsheetml/2006/main">
  <c r="Q383" i="4" l="1"/>
  <c r="R383" i="4" s="1"/>
  <c r="P383" i="4"/>
  <c r="O383" i="4"/>
  <c r="N383" i="4"/>
  <c r="F342" i="4"/>
  <c r="F339" i="4"/>
  <c r="F338" i="4"/>
  <c r="F332" i="4"/>
  <c r="F24" i="4"/>
  <c r="F22" i="4"/>
  <c r="F20" i="4"/>
  <c r="F19" i="4"/>
  <c r="F18" i="4"/>
  <c r="F17" i="4"/>
  <c r="F16" i="4"/>
  <c r="F15" i="4"/>
  <c r="F14" i="4"/>
  <c r="F9" i="4"/>
  <c r="F8" i="4"/>
  <c r="F7" i="4"/>
  <c r="F383" i="4" s="1"/>
  <c r="F4" i="4"/>
  <c r="R12" i="3"/>
  <c r="Q12" i="3"/>
  <c r="P12" i="3"/>
  <c r="O12" i="3"/>
  <c r="S12" i="3" s="1"/>
  <c r="H6" i="3"/>
  <c r="H5" i="3"/>
  <c r="H4" i="3"/>
  <c r="H3" i="3"/>
  <c r="H2" i="3"/>
  <c r="H12" i="3" s="1"/>
  <c r="T262" i="2"/>
  <c r="R262" i="2"/>
  <c r="Q262" i="2"/>
  <c r="I250" i="2"/>
  <c r="I249" i="2"/>
  <c r="I244" i="2"/>
  <c r="I243" i="2"/>
  <c r="I242" i="2"/>
  <c r="I236" i="2"/>
  <c r="I235" i="2"/>
  <c r="I231" i="2"/>
  <c r="I230" i="2"/>
  <c r="I224" i="2"/>
  <c r="I210" i="2"/>
  <c r="I209" i="2"/>
  <c r="I208" i="2"/>
  <c r="I207" i="2"/>
  <c r="I206" i="2"/>
  <c r="I189" i="2"/>
  <c r="I188" i="2"/>
  <c r="I185" i="2"/>
  <c r="I125" i="2"/>
  <c r="S120" i="2"/>
  <c r="I120" i="2"/>
  <c r="I119" i="2"/>
  <c r="T118" i="2"/>
  <c r="I118" i="2"/>
  <c r="S72" i="2"/>
  <c r="S262" i="2" s="1"/>
  <c r="I72" i="2"/>
  <c r="N65" i="2"/>
  <c r="N66" i="2" s="1"/>
  <c r="N67" i="2" s="1"/>
  <c r="N68" i="2" s="1"/>
  <c r="N69" i="2" s="1"/>
  <c r="N64" i="2"/>
  <c r="N63" i="2"/>
  <c r="N57" i="2"/>
  <c r="N58" i="2" s="1"/>
  <c r="N59" i="2" s="1"/>
  <c r="N60" i="2" s="1"/>
  <c r="N61" i="2" s="1"/>
  <c r="N62" i="2" s="1"/>
  <c r="I38" i="2"/>
  <c r="I262" i="2" s="1"/>
  <c r="N28" i="2"/>
  <c r="N27" i="2"/>
  <c r="Q69" i="1"/>
  <c r="R69" i="1" s="1"/>
  <c r="P69" i="1"/>
  <c r="O69" i="1"/>
  <c r="N69" i="1"/>
  <c r="K66" i="1"/>
  <c r="K67" i="1" s="1"/>
  <c r="F65" i="1"/>
  <c r="F62" i="1"/>
  <c r="F57" i="1"/>
  <c r="F55" i="1"/>
  <c r="F35" i="1"/>
  <c r="F34" i="1"/>
  <c r="F11" i="1"/>
  <c r="F6" i="1"/>
  <c r="F5" i="1"/>
  <c r="F4" i="1"/>
  <c r="F69" i="1" s="1"/>
  <c r="U2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6" authorId="0" shapeId="0" xr:uid="{00000000-0006-0000-0100-000001000000}">
      <text>
        <r>
          <rPr>
            <sz val="10"/>
            <color rgb="FF000000"/>
            <rFont val="Arial"/>
          </rPr>
          <t>Línea 5, sombreros 20/05/2021
Por ampliación detalla tallas.</t>
        </r>
      </text>
    </comment>
    <comment ref="K31" authorId="0" shapeId="0" xr:uid="{00000000-0006-0000-0100-000002000000}">
      <text>
        <r>
          <rPr>
            <sz val="10"/>
            <color rgb="FF000000"/>
            <rFont val="Arial"/>
          </rPr>
          <t>P.E inicial 14 de mayo, solicitud de prórroga para el 18 de mayo</t>
        </r>
      </text>
    </comment>
    <comment ref="I178" authorId="0" shapeId="0" xr:uid="{00000000-0006-0000-0100-000003000000}">
      <text>
        <r>
          <rPr>
            <sz val="10"/>
            <color rgb="FF000000"/>
            <rFont val="Arial"/>
          </rPr>
          <t>Tipo de cambio al 7/10/2021 es ¢630.13. Monto de contrato $9017.4</t>
        </r>
      </text>
    </comment>
    <comment ref="I181" authorId="0" shapeId="0" xr:uid="{00000000-0006-0000-0100-000004000000}">
      <text>
        <r>
          <rPr>
            <sz val="10"/>
            <color rgb="FF000000"/>
            <rFont val="Arial"/>
          </rPr>
          <t>Tipo de cambio al 7/10/2021: ¢630.13. Monto de contrato $3341,34</t>
        </r>
      </text>
    </comment>
    <comment ref="I182" authorId="0" shapeId="0" xr:uid="{00000000-0006-0000-0100-000005000000}">
      <text>
        <r>
          <rPr>
            <sz val="10"/>
            <color rgb="FF000000"/>
            <rFont val="Arial"/>
          </rPr>
          <t>Tipo de cambio al 11/10/2021¢631.11. Monto contrato $16.639,63</t>
        </r>
      </text>
    </comment>
    <comment ref="I183" authorId="0" shapeId="0" xr:uid="{00000000-0006-0000-0100-000006000000}">
      <text>
        <r>
          <rPr>
            <sz val="10"/>
            <color rgb="FF000000"/>
            <rFont val="Arial"/>
          </rPr>
          <t>Tipo de cambio al 7/10/2021: ¢630.13. Monto contrato $2467242,50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200-000001000000}">
      <text>
        <r>
          <rPr>
            <sz val="10"/>
            <color rgb="FF000000"/>
            <rFont val="Arial"/>
          </rPr>
          <t>Monto en $ 65.999,91. Tipo de cambio al 18/11/2021 es de ¢642.26</t>
        </r>
      </text>
    </comment>
    <comment ref="H10" authorId="0" shapeId="0" xr:uid="{00000000-0006-0000-0200-000002000000}">
      <text>
        <r>
          <rPr>
            <sz val="10"/>
            <color rgb="FF000000"/>
            <rFont val="Arial"/>
          </rPr>
          <t>Monto de contrato $98.784,51. Tipo de cambio al 9/12/2021 es de ¢642.65</t>
        </r>
      </text>
    </comment>
    <comment ref="H11" authorId="0" shapeId="0" xr:uid="{00000000-0006-0000-0200-000003000000}">
      <text>
        <r>
          <rPr>
            <sz val="10"/>
            <color rgb="FF000000"/>
            <rFont val="Arial"/>
          </rPr>
          <t>Monto de contrato $4.108,68. Tipo de cambio al 8/12/2021 es de ¢641,17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94" authorId="0" shapeId="0" xr:uid="{00000000-0006-0000-0300-000001000000}">
      <text>
        <r>
          <rPr>
            <sz val="10"/>
            <color rgb="FF000000"/>
            <rFont val="Arial"/>
          </rPr>
          <t>Resolución de pago</t>
        </r>
      </text>
    </comment>
    <comment ref="K295" authorId="0" shapeId="0" xr:uid="{00000000-0006-0000-0300-000002000000}">
      <text>
        <r>
          <rPr>
            <sz val="10"/>
            <color rgb="FF000000"/>
            <rFont val="Arial"/>
          </rPr>
          <t>Se recibe para subir a SICOP hasta el 03/03/2021</t>
        </r>
      </text>
    </comment>
    <comment ref="O338" authorId="0" shapeId="0" xr:uid="{00000000-0006-0000-0300-000003000000}">
      <text>
        <r>
          <rPr>
            <sz val="10"/>
            <color rgb="FF000000"/>
            <rFont val="Arial"/>
          </rPr>
          <t>Tipo de cambio 617,38
18/05/2021</t>
        </r>
      </text>
    </comment>
  </commentList>
</comments>
</file>

<file path=xl/sharedStrings.xml><?xml version="1.0" encoding="utf-8"?>
<sst xmlns="http://schemas.openxmlformats.org/spreadsheetml/2006/main" count="8770" uniqueCount="2800">
  <si>
    <t>Unidad</t>
  </si>
  <si>
    <t>Número de Convenio Marco</t>
  </si>
  <si>
    <t>Descripción de Objeto Contractual</t>
  </si>
  <si>
    <t>Proveedor Adjudicado</t>
  </si>
  <si>
    <t>Número de Orden de Pedido</t>
  </si>
  <si>
    <t>Monto Orden de Pedido</t>
  </si>
  <si>
    <t>Fecha Notificación de Pedido</t>
  </si>
  <si>
    <t>Fecha Máxima de Entrega</t>
  </si>
  <si>
    <t>Número de Factura</t>
  </si>
  <si>
    <t>Fecha de Recepción Definitiva</t>
  </si>
  <si>
    <t>Monto Pendiente a Pago</t>
  </si>
  <si>
    <t>Analista del Trámite</t>
  </si>
  <si>
    <t>Estado Final Trámite</t>
  </si>
  <si>
    <t xml:space="preserve">I 
Trimestre Ene - Marzo    </t>
  </si>
  <si>
    <t>II Trimestre Abr - Jun</t>
  </si>
  <si>
    <t>III Trimestre Jul - Set</t>
  </si>
  <si>
    <t>IV Trimestre Oct - Dic</t>
  </si>
  <si>
    <t>Fecha de Envío a Pago</t>
  </si>
  <si>
    <t>Contabilidad</t>
  </si>
  <si>
    <t>Observaciones</t>
  </si>
  <si>
    <t>ELD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</si>
  <si>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</si>
  <si>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Licitación de convenio marco para la adquisición de pinturas, diluyentes y accesorios para las instituciones públicas que utilizan el sistema integrado de compras públicas (SICOP)</t>
  </si>
  <si>
    <t>TecnoSagot Sociedad Anónima</t>
  </si>
  <si>
    <t>0822021000500003</t>
  </si>
  <si>
    <t xml:space="preserve">00100001010000014425 </t>
  </si>
  <si>
    <t xml:space="preserve">Karol </t>
  </si>
  <si>
    <t>Factura 00100001010000014425 13/04/2021</t>
  </si>
  <si>
    <t>PM-2021-034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</si>
  <si>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</si>
  <si>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N/A</t>
  </si>
  <si>
    <t>00100001010000017453</t>
  </si>
  <si>
    <t>Alberto</t>
  </si>
  <si>
    <t>Factura 00100001010000017453 22/12/2021</t>
  </si>
  <si>
    <t>PM-2021-121</t>
  </si>
  <si>
    <t>Reajuste de precios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</si>
  <si>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</si>
  <si>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Licitación de convenio marco adquisición de llantas para vehículos, de las instituciones públicas que utilizan el sistema integrado de compras públicas (SICOP)</t>
  </si>
  <si>
    <t>Corporacion Grupo Q Costa Rica Sociedad Anonima</t>
  </si>
  <si>
    <t>0822021000500006</t>
  </si>
  <si>
    <t>13413012010000041079</t>
  </si>
  <si>
    <t>Jessica</t>
  </si>
  <si>
    <t>Factura 13413012010000041079 13/04/2021</t>
  </si>
  <si>
    <t>PM-2021-039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</si>
  <si>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</si>
  <si>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El Reinado de las Llantas Sociedad Anonima</t>
  </si>
  <si>
    <t>0822021000500005</t>
  </si>
  <si>
    <t>00100002010000028002</t>
  </si>
  <si>
    <t>Factura 00100002010000028002 12/05/2021</t>
  </si>
  <si>
    <t>PM-2021-048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</si>
  <si>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</si>
  <si>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Importadora Automania de Cartago Sociedad Anonima</t>
  </si>
  <si>
    <t>0822021000500004</t>
  </si>
  <si>
    <t>00100001010000019160</t>
  </si>
  <si>
    <t>Factura 00100001010000019160 06/04/2021</t>
  </si>
  <si>
    <t>PM-2021-037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</si>
  <si>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Compras Covid 19
 Jabón Líquido</t>
    </r>
  </si>
  <si>
    <t>Licitación de convenio marco para la adquisición de suministros y materiales de limpieza para las instituciones públicas que utilizan el sistema integrado de compras públicas (SICOP)</t>
  </si>
  <si>
    <t>Corporación Cek de Costa Rica Sociedad Anónima</t>
  </si>
  <si>
    <t>0822021000500008</t>
  </si>
  <si>
    <t xml:space="preserve">00100001010000042479 </t>
  </si>
  <si>
    <t>Factura 00100001010000042479 14/05/2021</t>
  </si>
  <si>
    <t>DAF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</si>
  <si>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Covid 19 
Toallas Mayordomo</t>
    </r>
  </si>
  <si>
    <t>0822021000500010</t>
  </si>
  <si>
    <t>00100001010000043332</t>
  </si>
  <si>
    <t>Factura 00100001010000043332 20/05/2021</t>
  </si>
  <si>
    <t>PM-2021-055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</si>
  <si>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Covid 19
Jabón Líquido</t>
    </r>
  </si>
  <si>
    <t>0822021000500009</t>
  </si>
  <si>
    <t>00100001010000043318</t>
  </si>
  <si>
    <t>Factura 00100001010000043318 20/05/2021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</si>
  <si>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Covid 19
Toalla para dispensador</t>
    </r>
  </si>
  <si>
    <t>Mercadeo de Artículos de Consumo Sociedad Anónima</t>
  </si>
  <si>
    <t>0822021000500011</t>
  </si>
  <si>
    <t>00100001010000471803</t>
  </si>
  <si>
    <t>Factura 00100001010000471803 01/06/2021</t>
  </si>
  <si>
    <t>PM-2021-057</t>
  </si>
  <si>
    <t>LAB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</si>
  <si>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Jabón líquido antibacterial</t>
    </r>
  </si>
  <si>
    <t>0822021000500017</t>
  </si>
  <si>
    <t>00100001010000044363</t>
  </si>
  <si>
    <t>Factura 00100001010000044363 08/06/2021</t>
  </si>
  <si>
    <t>PM-2021-060</t>
  </si>
  <si>
    <r>
      <rPr>
        <sz val="11"/>
        <color rgb="FF000000"/>
        <rFont val="Century Gothic"/>
      </rPr>
      <t xml:space="preserve">2019LN-000005-0009100001                         </t>
    </r>
    <r>
      <rPr>
        <sz val="11"/>
        <color rgb="FF000000"/>
        <rFont val="Century Gothic"/>
      </rPr>
      <t xml:space="preserve"> Toalla Desechable, papel higiénico</t>
    </r>
    <r>
      <rPr>
        <sz val="11"/>
        <color rgb="FF000000"/>
        <rFont val="Century Gothic"/>
      </rPr>
      <t xml:space="preserve">
</t>
    </r>
  </si>
  <si>
    <t>0822021000500021</t>
  </si>
  <si>
    <t>00100001010000474219</t>
  </si>
  <si>
    <t>Factura 00100001010000474219 09/06/2021</t>
  </si>
  <si>
    <t>PM-2021-062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</si>
  <si>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Toalla desechable de papel</t>
    </r>
  </si>
  <si>
    <t>0822021000500013</t>
  </si>
  <si>
    <t>00100001010000044177</t>
  </si>
  <si>
    <t>Factura 0010000101000044177 04/06/2021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</si>
  <si>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Desinfectante limpiador</t>
    </r>
  </si>
  <si>
    <t>Sur Química Sociedad Anónima</t>
  </si>
  <si>
    <t>0822021000500020</t>
  </si>
  <si>
    <t>00100001010000481682</t>
  </si>
  <si>
    <t>Factura 00100001010000481682 07/06/2021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</si>
  <si>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Detergente líquido, lavaplatos líquido</t>
    </r>
  </si>
  <si>
    <t>Consorcio Florex</t>
  </si>
  <si>
    <t>0822021000500018</t>
  </si>
  <si>
    <t>00100001010000002613</t>
  </si>
  <si>
    <t>Factura 00100001010000002613 07/06/2021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</si>
  <si>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Bolsa plásticas</t>
    </r>
  </si>
  <si>
    <t>0822021000500016</t>
  </si>
  <si>
    <t>00100001010000472907</t>
  </si>
  <si>
    <t>Factura 00100001010000472907 07/06/2021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</si>
  <si>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Toalla Desechable, papel higiénico</t>
    </r>
  </si>
  <si>
    <t>0822021000500022</t>
  </si>
  <si>
    <t>00100001010000473241</t>
  </si>
  <si>
    <t>Factura 00100001010000473241 07/06/2021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</si>
  <si>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bolsas plásticas</t>
    </r>
  </si>
  <si>
    <t>0822021000500019</t>
  </si>
  <si>
    <t>00100001010000476213</t>
  </si>
  <si>
    <t>Factura 00100001010000476213 09/06/2021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</si>
  <si>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Papel higiénico</t>
    </r>
  </si>
  <si>
    <t>0822021000500024</t>
  </si>
  <si>
    <t>00100001010000480226</t>
  </si>
  <si>
    <t>Factura 00100001010000480226 16/06/2021</t>
  </si>
  <si>
    <t>PM-2021-067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</si>
  <si>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Desinfectante</t>
    </r>
  </si>
  <si>
    <t>0822021000500025</t>
  </si>
  <si>
    <t>00100001010000490373</t>
  </si>
  <si>
    <t>Factura 00100001010000490373 30/06/2021</t>
  </si>
  <si>
    <t>PM-2021-072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</si>
  <si>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Papel higiénico</t>
    </r>
  </si>
  <si>
    <t>0822021000200004</t>
  </si>
  <si>
    <t>00100001010000497920</t>
  </si>
  <si>
    <t>Factura 00100001010000497920 21/07/2021</t>
  </si>
  <si>
    <t>PM-2021-079</t>
  </si>
  <si>
    <t>EBT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</si>
  <si>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Compra de
Ampos</t>
    </r>
  </si>
  <si>
    <t>Licitación de convenio marco para la adquisición de suministros de papel, cartón y litografía para las instituciones públicas que utilizan SICOP</t>
  </si>
  <si>
    <t>FESA Formas Eficientes S.A.</t>
  </si>
  <si>
    <t>0822021000200003</t>
  </si>
  <si>
    <t>00100001010000008161</t>
  </si>
  <si>
    <t>Factura 00100001010000008161 22/07/2021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</si>
  <si>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Alcohol en gel</t>
    </r>
  </si>
  <si>
    <t>0822021000200005</t>
  </si>
  <si>
    <t>00100001010000497538</t>
  </si>
  <si>
    <t>Factura 00100001010000497538 27/07/2021</t>
  </si>
  <si>
    <t>PM-2021-082</t>
  </si>
  <si>
    <t>ECD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</si>
  <si>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</si>
  <si>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0822021000200006</t>
  </si>
  <si>
    <t>00100001010000016733</t>
  </si>
  <si>
    <t>Factura 00100001010000016733 10/08/2021</t>
  </si>
  <si>
    <t>PM-2021-087</t>
  </si>
  <si>
    <r>
      <rPr>
        <sz val="11"/>
        <color theme="1"/>
        <rFont val="Century Gothic"/>
      </rPr>
      <t xml:space="preserve">2020LN-000003-0009100001
</t>
    </r>
    <r>
      <rPr>
        <i/>
        <sz val="11"/>
        <color theme="1"/>
        <rFont val="Century Gothic"/>
      </rPr>
      <t>Botas de hule</t>
    </r>
  </si>
  <si>
    <t xml:space="preserve">Licitación de convenio marco adquisición de materiales de construcción, electricidad, ferretería y herramientas, para las instituciones públicas que utilizan el SICOP </t>
  </si>
  <si>
    <t>Inversiones Zuca Sociedad Anonima</t>
  </si>
  <si>
    <t>0822021000200007</t>
  </si>
  <si>
    <t>00100001010000018429</t>
  </si>
  <si>
    <t>Factura 00100001010000018429 25/08/2021</t>
  </si>
  <si>
    <t>PM-2021-093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</si>
  <si>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</si>
  <si>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0822021000500027</t>
  </si>
  <si>
    <t>00100001010000016731</t>
  </si>
  <si>
    <t>Factura 00100001010000016731 09/08/2021</t>
  </si>
  <si>
    <t>PM-2021-084</t>
  </si>
  <si>
    <r>
      <rPr>
        <i/>
        <sz val="11"/>
        <color rgb="FF000000"/>
        <rFont val="Century Gothic"/>
      </rPr>
      <t xml:space="preserve">2020LN-000003-0009100001   </t>
    </r>
    <r>
      <rPr>
        <i/>
        <sz val="11"/>
        <color rgb="FF000000"/>
        <rFont val="Century Gothic"/>
      </rPr>
      <t>Thinner</t>
    </r>
  </si>
  <si>
    <t>0822021000500028</t>
  </si>
  <si>
    <t>00100001010000503792</t>
  </si>
  <si>
    <t>Factura 00100001010000503792 18/08/2021</t>
  </si>
  <si>
    <t>PM-2021-089</t>
  </si>
  <si>
    <r>
      <rPr>
        <sz val="11"/>
        <color rgb="FF000000"/>
        <rFont val="Century Gothic"/>
      </rPr>
      <t xml:space="preserve">2020LN-000003-0009100001
 </t>
    </r>
    <r>
      <rPr>
        <i/>
        <sz val="11"/>
        <color rgb="FF000000"/>
        <rFont val="Century Gothic"/>
      </rPr>
      <t>Herramientas</t>
    </r>
  </si>
  <si>
    <t>0822021000500029</t>
  </si>
  <si>
    <t>00100001010000018428</t>
  </si>
  <si>
    <t>Factura 00100001010000018428 25/08/2021</t>
  </si>
  <si>
    <t>EJN</t>
  </si>
  <si>
    <r>
      <rPr>
        <sz val="11"/>
        <color rgb="FF000000"/>
        <rFont val="Century Gothic"/>
      </rPr>
      <t>2020LN-000003-0009100001</t>
    </r>
    <r>
      <rPr>
        <i/>
        <sz val="11"/>
        <color rgb="FF000000"/>
        <rFont val="Century Gothic"/>
      </rPr>
      <t xml:space="preserve">  </t>
    </r>
    <r>
      <rPr>
        <i/>
        <sz val="11"/>
        <color rgb="FF000000"/>
        <rFont val="Century Gothic"/>
      </rPr>
      <t>Thinner</t>
    </r>
  </si>
  <si>
    <t>0822021000200008</t>
  </si>
  <si>
    <t>00100001010000508203</t>
  </si>
  <si>
    <t>Factura 00100001010000508203 02/09/2021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</si>
  <si>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</si>
  <si>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0822021000200009</t>
  </si>
  <si>
    <t>00100001010000017040</t>
  </si>
  <si>
    <t>Factura 00100001010000017040 26/08/2021</t>
  </si>
  <si>
    <t>2020LN-000002-0009100001
Mantenimiento de edificio</t>
  </si>
  <si>
    <t>Licitación de convenio marco servicios de infraestructura con fondos propios</t>
  </si>
  <si>
    <t>Servicios de Mantenimiento Cubero Sociedad Anónima</t>
  </si>
  <si>
    <t>0822021000200010</t>
  </si>
  <si>
    <t>00100001010000000442</t>
  </si>
  <si>
    <t>Factura 00100001010000000442 24/09/2021</t>
  </si>
  <si>
    <t>PM-2021-101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</si>
  <si>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desinfectante</t>
    </r>
  </si>
  <si>
    <t>0822021000200028</t>
  </si>
  <si>
    <t>00100001010000526324</t>
  </si>
  <si>
    <t>Factura 00100001010000526324 04/11/2021</t>
  </si>
  <si>
    <t>PM-2021-116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</si>
  <si>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 xml:space="preserve">Compra de
</t>
    </r>
    <r>
      <rPr>
        <sz val="11"/>
        <color rgb="FF000000"/>
        <rFont val="Century Gothic"/>
      </rPr>
      <t>jabón líquido y desodorante</t>
    </r>
  </si>
  <si>
    <t>Consorcio JITAN-SABO</t>
  </si>
  <si>
    <t>0822021000200029</t>
  </si>
  <si>
    <t>00100010010000003398
00100004010000009918</t>
  </si>
  <si>
    <t>Factura 00100010010000003398 00100004010000009918 30/11/2021</t>
  </si>
  <si>
    <t>PM-2022-004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</si>
  <si>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jabón líquido</t>
    </r>
  </si>
  <si>
    <t>0822021000200031</t>
  </si>
  <si>
    <t>00100001010000050614</t>
  </si>
  <si>
    <t>Factura 00100001010000050614 04/11/2021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</si>
  <si>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 tipo mayordomo</t>
    </r>
  </si>
  <si>
    <t>0822021000200026</t>
  </si>
  <si>
    <t>00100001010000050610</t>
  </si>
  <si>
    <t>Factura 00100001010000050610 04/11/2021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</si>
  <si>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 y papel higiénico</t>
    </r>
  </si>
  <si>
    <t>0822021000200027</t>
  </si>
  <si>
    <t>00100001010000551548</t>
  </si>
  <si>
    <t>Factura 00100001010000551548 12/11/2021</t>
  </si>
  <si>
    <t>PM-2021-119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</si>
  <si>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Materiales de papel y cartón</t>
    </r>
  </si>
  <si>
    <t>Jimenez y Tanzi S.A.</t>
  </si>
  <si>
    <t>0822021000500033</t>
  </si>
  <si>
    <t>00100005010000003050
00100005010000003076</t>
  </si>
  <si>
    <t>Factura 00100005010000003050
00100005010000003076 20/10/2021</t>
  </si>
  <si>
    <t>PM-2021-110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</si>
  <si>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Materiales de papel y cartón</t>
    </r>
  </si>
  <si>
    <t>0822021000500032</t>
  </si>
  <si>
    <t>00100001010000009187</t>
  </si>
  <si>
    <t>Factura 00100001010000009187 15/10/2021</t>
  </si>
  <si>
    <t>PM-2021-108</t>
  </si>
  <si>
    <r>
      <rPr>
        <sz val="11"/>
        <color rgb="FF000000"/>
        <rFont val="Century Gothic"/>
      </rPr>
      <t>2020LN-000003-0009100001</t>
    </r>
    <r>
      <rPr>
        <i/>
        <sz val="11"/>
        <color rgb="FF000000"/>
        <rFont val="Century Gothic"/>
      </rPr>
      <t xml:space="preserve">  Diluyentes y herramientas</t>
    </r>
  </si>
  <si>
    <t>0822021000200013</t>
  </si>
  <si>
    <t>00100001010000018881</t>
  </si>
  <si>
    <t>Factura 00100001010000018881 12/10/2021</t>
  </si>
  <si>
    <r>
      <rPr>
        <sz val="11"/>
        <color rgb="FF000000"/>
        <rFont val="Century Gothic"/>
      </rPr>
      <t>2020LN-000003-0009100001</t>
    </r>
    <r>
      <rPr>
        <i/>
        <sz val="11"/>
        <color rgb="FF000000"/>
        <rFont val="Century Gothic"/>
      </rPr>
      <t xml:space="preserve">  Diluyentes y herramientas</t>
    </r>
  </si>
  <si>
    <t>0822021000200014</t>
  </si>
  <si>
    <t>00100001010000517992</t>
  </si>
  <si>
    <t>Factura 00100001010000517992 07/10/2021</t>
  </si>
  <si>
    <t>PM-2021-105</t>
  </si>
  <si>
    <r>
      <rPr>
        <sz val="11"/>
        <color rgb="FF000000"/>
        <rFont val="Century Gothic"/>
      </rPr>
      <t xml:space="preserve">2019LN-000006-0009100001
</t>
    </r>
    <r>
      <rPr>
        <i/>
        <sz val="11"/>
        <color rgb="FF000000"/>
        <rFont val="Century Gothic"/>
      </rPr>
      <t>Pinturas</t>
    </r>
  </si>
  <si>
    <t>0822021000200015</t>
  </si>
  <si>
    <t>00100001010000017905</t>
  </si>
  <si>
    <t>Factura 00100001010000017905 14/10/2021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</si>
  <si>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</si>
  <si>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0822021000200032</t>
  </si>
  <si>
    <t>00100002010000032781</t>
  </si>
  <si>
    <t>Factura 00100002010000032781 04/11/2021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</si>
  <si>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</si>
  <si>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0822021000200033</t>
  </si>
  <si>
    <t>00100002010000032759</t>
  </si>
  <si>
    <t>Factura 00100002010000032759 04/11/2021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</si>
  <si>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</si>
  <si>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Purdy Motor Sociedad Anónima</t>
  </si>
  <si>
    <t>0822021000200017</t>
  </si>
  <si>
    <t>00100013010000345874</t>
  </si>
  <si>
    <t>Factura 00100013010000345874 03/11/2021</t>
  </si>
  <si>
    <r>
      <rPr>
        <sz val="11"/>
        <color rgb="FF000000"/>
        <rFont val="Century Gothic"/>
      </rPr>
      <t xml:space="preserve">2018LN-000006-0009100001
</t>
    </r>
    <r>
      <rPr>
        <i/>
        <sz val="11"/>
        <color rgb="FF000000"/>
        <rFont val="Century Gothic"/>
      </rPr>
      <t>Llantas</t>
    </r>
  </si>
  <si>
    <t>0822021000200018</t>
  </si>
  <si>
    <t>00100002010000032426</t>
  </si>
  <si>
    <t>Factura 00100002010000032426 26/10/2021</t>
  </si>
  <si>
    <t>PM-2021-113</t>
  </si>
  <si>
    <t>2017LN-000005-0009100001
Suministros de oficina</t>
  </si>
  <si>
    <t>Licitación de convenio marco para el suministro de útiles de oficina, para las instituciones públicas que utilizan SICOP</t>
  </si>
  <si>
    <t>0822021000200019</t>
  </si>
  <si>
    <t>00100005010000003110</t>
  </si>
  <si>
    <t>Factura 00100005010000003110 05/11/2021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</si>
  <si>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Toallas</t>
    </r>
  </si>
  <si>
    <t>0822021000200020</t>
  </si>
  <si>
    <t>00100001010000050004</t>
  </si>
  <si>
    <t>Factura 00100001010000050004 21/10/2021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</si>
  <si>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Resmas de papel</t>
    </r>
  </si>
  <si>
    <t>0822021000200021</t>
  </si>
  <si>
    <t>00100001010000034490</t>
  </si>
  <si>
    <t>Factura 00100001010000034490 25/10/2021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</si>
  <si>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 y papel higiénico</t>
    </r>
  </si>
  <si>
    <t>0822021000200022</t>
  </si>
  <si>
    <t>00100001010000544383
00100001010000544386</t>
  </si>
  <si>
    <t>Factura 00100001010000544386
00100001010000544383 28/10/2021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</si>
  <si>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Desinfectante</t>
    </r>
  </si>
  <si>
    <t>0822021000200023</t>
  </si>
  <si>
    <t>00100001010000522916
00100001010000524579</t>
  </si>
  <si>
    <t>Factura 00100001010000522916
00100001010000524579 22/10/2021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</si>
  <si>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bolsas</t>
    </r>
  </si>
  <si>
    <t>0822021000200024</t>
  </si>
  <si>
    <t>00100001010000544389</t>
  </si>
  <si>
    <t>Factura 00100001010000544389 28/10/2021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</si>
  <si>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jabón líquido</t>
    </r>
  </si>
  <si>
    <t>0822021000200025</t>
  </si>
  <si>
    <t>00100001010000049999</t>
  </si>
  <si>
    <t>Factura 00100001010000049999 21/10/2021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</si>
  <si>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jabón líquido y desodorante</t>
    </r>
  </si>
  <si>
    <t>0822021000200034</t>
  </si>
  <si>
    <t xml:space="preserve">00100004010000009914 </t>
  </si>
  <si>
    <t>Factura 00100004010000009914 30/11/2021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</si>
  <si>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Desinfectante</t>
    </r>
  </si>
  <si>
    <t>0822021000200035</t>
  </si>
  <si>
    <t>00100001010000529487</t>
  </si>
  <si>
    <t>Factura 00100001010000529487 15/11/2021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</si>
  <si>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 jabón líquido</t>
    </r>
  </si>
  <si>
    <t>0822021000200036</t>
  </si>
  <si>
    <t>00100001010000051128</t>
  </si>
  <si>
    <t>Factura 00100001010000051128 17/11/2021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</si>
  <si>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 y papel higiénico</t>
    </r>
  </si>
  <si>
    <t>0822021000200037</t>
  </si>
  <si>
    <t xml:space="preserve">00100001010000554504 </t>
  </si>
  <si>
    <t>Factura 00100001010000554504 17/11/2021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</si>
  <si>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</t>
    </r>
  </si>
  <si>
    <t>0822021000200038</t>
  </si>
  <si>
    <t>00100001010000051127</t>
  </si>
  <si>
    <t>Factura 00100001010000051127 17/11/2021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</si>
  <si>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Materiales de papel y cartón</t>
    </r>
  </si>
  <si>
    <t>0822021000200039</t>
  </si>
  <si>
    <t>00100001010000009574</t>
  </si>
  <si>
    <t>Factura 00100001010000009574 15/11/2021</t>
  </si>
  <si>
    <r>
      <rPr>
        <sz val="11"/>
        <color rgb="FF000000"/>
        <rFont val="Century Gothic"/>
      </rPr>
      <t xml:space="preserve">2017LN-000004-0009100001
</t>
    </r>
    <r>
      <rPr>
        <i/>
        <sz val="11"/>
        <color rgb="FF000000"/>
        <rFont val="Century Gothic"/>
      </rPr>
      <t>Materiales de papel y cartón</t>
    </r>
  </si>
  <si>
    <t>0822021000200040</t>
  </si>
  <si>
    <t>00100005010000003233</t>
  </si>
  <si>
    <t>Factura 00100005010000003233 15/11/2021</t>
  </si>
  <si>
    <t>Distribuidora Ramirez y Castillo</t>
  </si>
  <si>
    <t>0822021000200045</t>
  </si>
  <si>
    <t>01000021010000001763</t>
  </si>
  <si>
    <t>Factura 01000021010000001763 24/11/2021</t>
  </si>
  <si>
    <t>0822021000200042</t>
  </si>
  <si>
    <t>00100001010000036546</t>
  </si>
  <si>
    <t>Factura 00100001010000036546 10/12/2021</t>
  </si>
  <si>
    <t>ELM</t>
  </si>
  <si>
    <t>2020LN-000009-0009100001 Sillas y mesas</t>
  </si>
  <si>
    <t>Convenio Marco para la Adquisición de Mobiliario de Oficina y Escolar</t>
  </si>
  <si>
    <t>Muebles Metálicos Alvarado</t>
  </si>
  <si>
    <t>0822021000200043</t>
  </si>
  <si>
    <t>00100001010000033156</t>
  </si>
  <si>
    <t>Factura 00100001010000033156 12/11/2021</t>
  </si>
  <si>
    <t>0822021000200044</t>
  </si>
  <si>
    <t>00100001010000000521</t>
  </si>
  <si>
    <t>Factura 00100001010000000521 7/12/2021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</si>
  <si>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</t>
    </r>
  </si>
  <si>
    <t>0822021000200046</t>
  </si>
  <si>
    <t>00100001010000003029</t>
  </si>
  <si>
    <t>Factura 00100001010000003029 3/12/2021</t>
  </si>
  <si>
    <t>PM-2022-008</t>
  </si>
  <si>
    <r>
      <rPr>
        <sz val="11"/>
        <color rgb="FF000000"/>
        <rFont val="Century Gothic"/>
      </rPr>
      <t xml:space="preserve">2019LN-000005-0009100001
</t>
    </r>
    <r>
      <rPr>
        <i/>
        <sz val="11"/>
        <color rgb="FF000000"/>
        <rFont val="Century Gothic"/>
      </rPr>
      <t>Compra de
Toallas</t>
    </r>
  </si>
  <si>
    <t>0822021000200047</t>
  </si>
  <si>
    <t>00100001010000051437</t>
  </si>
  <si>
    <t>Factura 00100001010000051437 24/11/2021</t>
  </si>
  <si>
    <t>2018LN-000007-0009100001
Servicio de seguridad</t>
  </si>
  <si>
    <t>Licitación de convenio marco servicios de seguridad y vigilancia fisica</t>
  </si>
  <si>
    <t>Consorcio Corporación González y Asociados y Charmander Servicios Electrónicos En Seguridad</t>
  </si>
  <si>
    <t>0822021000200012</t>
  </si>
  <si>
    <t>Del 01/11/21 al 30/11/21</t>
  </si>
  <si>
    <t>00100001010000002896</t>
  </si>
  <si>
    <t>Factura 00100001010000002896 30/11/2021</t>
  </si>
  <si>
    <t>2nda entrega mensual</t>
  </si>
  <si>
    <t>Del 01/12/21 al 31/12/21</t>
  </si>
  <si>
    <t>00100001010000002897</t>
  </si>
  <si>
    <t>Factura 00100001010000002897 31/12/2021</t>
  </si>
  <si>
    <t>PM-2022-010</t>
  </si>
  <si>
    <t>0822021000200048</t>
  </si>
  <si>
    <t>00100001010000000553</t>
  </si>
  <si>
    <t>Factura 00100001010000000553 22/12/2021</t>
  </si>
  <si>
    <t>PM-2022-005</t>
  </si>
  <si>
    <t>TOTALES</t>
  </si>
  <si>
    <t>Número de Solicitud</t>
  </si>
  <si>
    <t>Fecha de Ingreso</t>
  </si>
  <si>
    <t>Unidad Solicitante</t>
  </si>
  <si>
    <t xml:space="preserve">Número Trámite </t>
  </si>
  <si>
    <t>Tipo de Contratación</t>
  </si>
  <si>
    <t>Número de Contrato o Pedido</t>
  </si>
  <si>
    <t>Monto de Contrato o Pedido</t>
  </si>
  <si>
    <t>Fecha Notificación</t>
  </si>
  <si>
    <t>Estado Final del Trámite</t>
  </si>
  <si>
    <t>I Trimestre Ene - Mar</t>
  </si>
  <si>
    <t>0062021001800002</t>
  </si>
  <si>
    <t>18/03/2021</t>
  </si>
  <si>
    <t>2021CD-000001-0010500001</t>
  </si>
  <si>
    <t>CD
Contrato</t>
  </si>
  <si>
    <t>Compra de carbón activado y pastillas de cloro</t>
  </si>
  <si>
    <t>El Colono Agropecuario S.A.</t>
  </si>
  <si>
    <t>0432021000500001-00</t>
  </si>
  <si>
    <t>01900002010000015711</t>
  </si>
  <si>
    <t>Karol</t>
  </si>
  <si>
    <t>Factura 01900002010000015711 12/05/2021</t>
  </si>
  <si>
    <t>PM-2021-041</t>
  </si>
  <si>
    <t>Publicada en el expediente digital</t>
  </si>
  <si>
    <t>Inter Quin de Grecia</t>
  </si>
  <si>
    <t>0432021000500002-00</t>
  </si>
  <si>
    <t>00100001010000005745</t>
  </si>
  <si>
    <t>Factura 00100001010000005745 11/05/2021</t>
  </si>
  <si>
    <t>0062021001800005</t>
  </si>
  <si>
    <t>2021CD-000002-0010500001</t>
  </si>
  <si>
    <t xml:space="preserve">Compra de herramientas e Instrumentos </t>
  </si>
  <si>
    <t>Acuña y Hernández Sociedad Anónima</t>
  </si>
  <si>
    <t>0432021000500003-00</t>
  </si>
  <si>
    <t>00100001010000077312</t>
  </si>
  <si>
    <t>Factura 00100001010000077312 11/05/2021</t>
  </si>
  <si>
    <t>PM-2021-045</t>
  </si>
  <si>
    <t>Michael Venegas Vega</t>
  </si>
  <si>
    <t>0432021000500004-00</t>
  </si>
  <si>
    <t>00100001010000000685</t>
  </si>
  <si>
    <t>Factura 00100001010000000685 12/05/2021</t>
  </si>
  <si>
    <t>Inversiones la Rueca Sociedad Anónima</t>
  </si>
  <si>
    <t>0432021000500006-00</t>
  </si>
  <si>
    <t>00100001010000002010</t>
  </si>
  <si>
    <t>Factura 00100001010000002010 12/05/2021</t>
  </si>
  <si>
    <t>Comercializadora Tica la Union Sociedad Anonima</t>
  </si>
  <si>
    <t>0432021000500008-00</t>
  </si>
  <si>
    <t xml:space="preserve">00100001010000000488 </t>
  </si>
  <si>
    <t>Factura 00100001010000000488 26/05/2021</t>
  </si>
  <si>
    <t>Corporación Comercial E Industrial El Lagar CR S.A</t>
  </si>
  <si>
    <t>0432021000500005-00</t>
  </si>
  <si>
    <t>00100063010000002325</t>
  </si>
  <si>
    <t>Factura 00100063010000002325 12/05/2021</t>
  </si>
  <si>
    <t>Importaciones El Amigo Ferretero, Impafe Sociedad Anonima</t>
  </si>
  <si>
    <t>0432021000500007-00</t>
  </si>
  <si>
    <t>00200001010000054828</t>
  </si>
  <si>
    <t>Factura 00200001010000054828 20/04/2021</t>
  </si>
  <si>
    <t>0062021001800001</t>
  </si>
  <si>
    <t>2021CD-000003-0010500001</t>
  </si>
  <si>
    <t>Compra de medicinas veterinarias</t>
  </si>
  <si>
    <t>0432021000500010-00</t>
  </si>
  <si>
    <t>01900002010000016042
01900002010000016041</t>
  </si>
  <si>
    <t>Factura 01900002010000016042 - 01900002010000016041  13/05/2021</t>
  </si>
  <si>
    <t>PM-2021-052</t>
  </si>
  <si>
    <t>Grupo Veterinario La Troja De San Ramón Sociedad Anonima</t>
  </si>
  <si>
    <t>0432021000500011-00</t>
  </si>
  <si>
    <t>00100001010000103315</t>
  </si>
  <si>
    <t>Factura 00100001010000103315 17/05/20221</t>
  </si>
  <si>
    <t>Inversiones Monteco de Cartago Sociedad Anónima</t>
  </si>
  <si>
    <t>0432021000500012-00</t>
  </si>
  <si>
    <t>00100001010000034862</t>
  </si>
  <si>
    <t>Factura 00100001010000034862 17/05/2021</t>
  </si>
  <si>
    <t xml:space="preserve">Se aplica clausula por ₡51.714,45. Publicada en el expediente digital. </t>
  </si>
  <si>
    <t>0062021001800007</t>
  </si>
  <si>
    <t>2021CD-000004-0010500001</t>
  </si>
  <si>
    <t>Compra de repuestos y accesorios</t>
  </si>
  <si>
    <t>0432021000500009-00</t>
  </si>
  <si>
    <t>00100001010000000686</t>
  </si>
  <si>
    <t>Factura 00100001010000000686 13/05/2021</t>
  </si>
  <si>
    <t>PM-2021-050</t>
  </si>
  <si>
    <t>0062021000200001</t>
  </si>
  <si>
    <t>2021CD-000005-0010500001</t>
  </si>
  <si>
    <t>Contratación de Servicio de arrendamiento de un sistema de facturación electrónica y reportería en el INTA</t>
  </si>
  <si>
    <t>ISK Global limitada</t>
  </si>
  <si>
    <t>0432021001600001-00</t>
  </si>
  <si>
    <t>Factura 00100001010000000686
08/06/2021</t>
  </si>
  <si>
    <t>0062021001800004</t>
  </si>
  <si>
    <t>2021CD-000006-0010500001</t>
  </si>
  <si>
    <t>Compra de textiles y vestuario</t>
  </si>
  <si>
    <t>Compañia de Seguridad Industrial Cruz Verde Sociedad Anonima</t>
  </si>
  <si>
    <t>0432021000500019-00</t>
  </si>
  <si>
    <t>00100001010000020986</t>
  </si>
  <si>
    <t>Factura 00100001010000020986
10/05/2021</t>
  </si>
  <si>
    <t>Mejía y Compañía S.A.</t>
  </si>
  <si>
    <t>0432021000500029-00</t>
  </si>
  <si>
    <t xml:space="preserve">00100001010000000150 </t>
  </si>
  <si>
    <t>Factura 00100001010000000150
26/05/2021</t>
  </si>
  <si>
    <t>Equipos de Salud Ocupacional S.A.</t>
  </si>
  <si>
    <t>0432021000500018-00</t>
  </si>
  <si>
    <t>00100003010000024934</t>
  </si>
  <si>
    <t>Factura 00100003010000024934  18/05/2021</t>
  </si>
  <si>
    <t>Pereira Industrial Sociedad Anonima</t>
  </si>
  <si>
    <t>0432021000500014-00</t>
  </si>
  <si>
    <t>00100001010000005525</t>
  </si>
  <si>
    <t>Factura 00100001010000005525 17/05/2021</t>
  </si>
  <si>
    <t>0432021000500013-00</t>
  </si>
  <si>
    <t>01900002010000015972</t>
  </si>
  <si>
    <t>Factura 01900002010000015972 18/05/2021</t>
  </si>
  <si>
    <t>0062021001800009</t>
  </si>
  <si>
    <t>2021CD-000007-0010500001</t>
  </si>
  <si>
    <t>Compra de útiles, materiales y suministros diversos</t>
  </si>
  <si>
    <t>Alfredo Lizano Zumbado</t>
  </si>
  <si>
    <t>0432021000500017-00</t>
  </si>
  <si>
    <t>00100001010000000680</t>
  </si>
  <si>
    <t xml:space="preserve">Factura 00100001010000000680 13/05/2021 </t>
  </si>
  <si>
    <t>0432021000500016-00</t>
  </si>
  <si>
    <t>00100001010000002026</t>
  </si>
  <si>
    <t>Factura 00100001010000002026 20/05/2021</t>
  </si>
  <si>
    <t>F G Suplidores S.A.</t>
  </si>
  <si>
    <t>0432021000500021-00</t>
  </si>
  <si>
    <t>00100001010000001199</t>
  </si>
  <si>
    <t>Factura 00100001010000001199 08/06/2021</t>
  </si>
  <si>
    <t xml:space="preserve">Se aplica clausula penal por ¢33.322,29. Publicada en el expediente digital. </t>
  </si>
  <si>
    <t>0432021000500015-00</t>
  </si>
  <si>
    <t>01900002010000015977</t>
  </si>
  <si>
    <t>Factura 01900002010000015977 18/05/2021</t>
  </si>
  <si>
    <t>0062021001800006</t>
  </si>
  <si>
    <t>23/03/2021</t>
  </si>
  <si>
    <t>2021CD-000008-0010500001</t>
  </si>
  <si>
    <t>Compra de útiles y materiales de resguardo y seguridad</t>
  </si>
  <si>
    <t>0432021000500020-00</t>
  </si>
  <si>
    <t>00100003010000024933</t>
  </si>
  <si>
    <t>Factura 00100003010000024933 18/05/2021</t>
  </si>
  <si>
    <t>Factura publicada en el expediente digital</t>
  </si>
  <si>
    <t>Sondel S.A</t>
  </si>
  <si>
    <t>0432021000500023-00</t>
  </si>
  <si>
    <t>00100002010000064210</t>
  </si>
  <si>
    <t>Factura 0010000201000006210 17/05/2021</t>
  </si>
  <si>
    <t>0062021001800003</t>
  </si>
  <si>
    <t>2021CD-000009-0010500001</t>
  </si>
  <si>
    <t>CD
Entregas parciales</t>
  </si>
  <si>
    <t xml:space="preserve">Compra de nitrógeno líquido </t>
  </si>
  <si>
    <t>Infra G I de Costa Rica</t>
  </si>
  <si>
    <t>0432021000500022-00</t>
  </si>
  <si>
    <t>00100001010000023628</t>
  </si>
  <si>
    <t>Factura 00100002010000023628 18/05/2021</t>
  </si>
  <si>
    <t>2nda entrega</t>
  </si>
  <si>
    <t>00100001010000026511</t>
  </si>
  <si>
    <t>Factura 00100001010000026511 25/08/2021</t>
  </si>
  <si>
    <t>3era entrega</t>
  </si>
  <si>
    <t>00100001010000029156</t>
  </si>
  <si>
    <t>Factura 00100001010000029156 24/11/2021</t>
  </si>
  <si>
    <t>0062021001800010</t>
  </si>
  <si>
    <t>2021CD-000010-0010500001</t>
  </si>
  <si>
    <t>Combustibles y lubricantes</t>
  </si>
  <si>
    <t>Central de Mangueras Sociedad Anonima</t>
  </si>
  <si>
    <t>0432021000500025-00</t>
  </si>
  <si>
    <t>00100001010000055554</t>
  </si>
  <si>
    <t>Factura 00100001010000055554 18/05/2021</t>
  </si>
  <si>
    <t>Lubicacion Tecnica Lubritec Sociedad Anonima</t>
  </si>
  <si>
    <t>0432021000500030-00</t>
  </si>
  <si>
    <t>00100001040000000106</t>
  </si>
  <si>
    <t>Factura 00100001040000000106 17/05/2021</t>
  </si>
  <si>
    <t>0062021001800011</t>
  </si>
  <si>
    <t>2021CD-000011-0010500001</t>
  </si>
  <si>
    <t>Materiales y productos minerales y asfálticos</t>
  </si>
  <si>
    <t>Inversiones La Rueca Sociedad Anonima</t>
  </si>
  <si>
    <t>0432021000500024-00</t>
  </si>
  <si>
    <t xml:space="preserve">00100001010000002040 </t>
  </si>
  <si>
    <t>Factura 00100001010000002040 20/05/2021</t>
  </si>
  <si>
    <t>Transportes Internacionales Irazú Sociedad Anónima</t>
  </si>
  <si>
    <t>0432021000500031-00</t>
  </si>
  <si>
    <t>00100001010000004123</t>
  </si>
  <si>
    <t>Factura 00100001010000004123 17/05/2021</t>
  </si>
  <si>
    <t>0062021001800013</t>
  </si>
  <si>
    <t>2021CD-000012-0010500001</t>
  </si>
  <si>
    <t>Compra de materiales y productos metálicos</t>
  </si>
  <si>
    <t>Aceros Carazo-Reimers Sociedad Anonima</t>
  </si>
  <si>
    <t>0432021000500026-00</t>
  </si>
  <si>
    <t xml:space="preserve">00100001010000027776 </t>
  </si>
  <si>
    <t>Factura 00100001010000027776 20/05/2021</t>
  </si>
  <si>
    <t>G Y R Grupo Asesor</t>
  </si>
  <si>
    <t>0432021000500033-00</t>
  </si>
  <si>
    <t>00100001010000001046
00100001010000001057</t>
  </si>
  <si>
    <t>Factura 00100001010000001046 00100001010000001057 26/05/2021</t>
  </si>
  <si>
    <t>Proveeduria Global Gaba</t>
  </si>
  <si>
    <t>0432021000500036-00</t>
  </si>
  <si>
    <t>00200001010000001213</t>
  </si>
  <si>
    <t>Factura 00200001010000001213 21/05/2021</t>
  </si>
  <si>
    <t>0062021001800017</t>
  </si>
  <si>
    <t>2021CD-000013-0010500001</t>
  </si>
  <si>
    <t>Compra de Herramientas e instrumentos</t>
  </si>
  <si>
    <t>0432021000500035-00</t>
  </si>
  <si>
    <t>01900002010000016251</t>
  </si>
  <si>
    <t>Factura 01900002010000016251      21/05/2021</t>
  </si>
  <si>
    <t>0062021001800008</t>
  </si>
  <si>
    <t>2021CD-000014-0010500001</t>
  </si>
  <si>
    <t>CD 
Excepción art. 139</t>
  </si>
  <si>
    <t>Servicio de mantenimiento y reparación de maquinaria agrícola</t>
  </si>
  <si>
    <t>Saturnia S.A</t>
  </si>
  <si>
    <t>0432021001600002-00</t>
  </si>
  <si>
    <t>00100006010000001924</t>
  </si>
  <si>
    <t>Factura 00100006010000001924 26/05/2021</t>
  </si>
  <si>
    <t>0062021001800012</t>
  </si>
  <si>
    <t>2021CD-000015-0010500001</t>
  </si>
  <si>
    <t>Materiales y productos eléctricos, telefónicos y de cómputo</t>
  </si>
  <si>
    <t>Enersys MVA Costa Rica Sociedad Anonima</t>
  </si>
  <si>
    <t>0432021000500027-00</t>
  </si>
  <si>
    <t xml:space="preserve">00100001010000034039 </t>
  </si>
  <si>
    <t>Factura 00100001010000034039 20/05/2021</t>
  </si>
  <si>
    <t>Masesa Materiales Y Servicios GFM Sociedad Anonima</t>
  </si>
  <si>
    <t>0432021000500028-00</t>
  </si>
  <si>
    <t>00100001010000013966</t>
  </si>
  <si>
    <t>Factura 00100001010000013966 21/05/2021</t>
  </si>
  <si>
    <t>0062021001800015</t>
  </si>
  <si>
    <t>2021CD-000016-0010500001</t>
  </si>
  <si>
    <t>Compra Útiles y materiales médico, hospitalario y de investigación</t>
  </si>
  <si>
    <t>Ronald Gerardo Villalta Mora</t>
  </si>
  <si>
    <t>0432021000500041-00</t>
  </si>
  <si>
    <t>00100001010000000144</t>
  </si>
  <si>
    <t>Factura 00100001010000000144 08/06/2021</t>
  </si>
  <si>
    <t>Compañia De Seguridad Industrial Cruz Verde Sociedad Anonima</t>
  </si>
  <si>
    <t>0432021000500043-00</t>
  </si>
  <si>
    <t>00100001010000021288</t>
  </si>
  <si>
    <t>Factura 00100001010000021288 26/05/2021</t>
  </si>
  <si>
    <t>Suministros Porcinos De Avanzada Sociedad Anonima</t>
  </si>
  <si>
    <t>0432021000500037-00</t>
  </si>
  <si>
    <t>00100001010000003146</t>
  </si>
  <si>
    <t>Factura 00100001010000003146 21/05/2021</t>
  </si>
  <si>
    <t>Corporacion Zumar C Z Sociedad Anonima</t>
  </si>
  <si>
    <t>0432021000500040-00</t>
  </si>
  <si>
    <t xml:space="preserve">00100001010000004737 </t>
  </si>
  <si>
    <t>Factura 00100001010000004737 21/05/2021</t>
  </si>
  <si>
    <t>0432021000500042-00</t>
  </si>
  <si>
    <t>01900002010000016309</t>
  </si>
  <si>
    <t>Factura 01900002010000016309 26/05/2021</t>
  </si>
  <si>
    <t>Tiancy Medica Sociedad Anonima</t>
  </si>
  <si>
    <t>0432021000500044-00</t>
  </si>
  <si>
    <t>00100001010000012451</t>
  </si>
  <si>
    <t>Factura 00100001010000012451 27/05/2021</t>
  </si>
  <si>
    <t>Al Medix Sociedad Anonima</t>
  </si>
  <si>
    <t>0432021000500038-00</t>
  </si>
  <si>
    <t xml:space="preserve">00100012010000000547 </t>
  </si>
  <si>
    <t>Factura  00100012010000000547 21/05/2021</t>
  </si>
  <si>
    <t>0062021001800014</t>
  </si>
  <si>
    <t>2021CD-000017-0010500001</t>
  </si>
  <si>
    <t>Compra de materiales y productos de plástico</t>
  </si>
  <si>
    <t>Almacenes El Colono Sociedad Anonima</t>
  </si>
  <si>
    <t>0432021000500034-00</t>
  </si>
  <si>
    <t>00100002010000165212</t>
  </si>
  <si>
    <t>Factura  00100002010000165212 21/05/2021</t>
  </si>
  <si>
    <t>Energia y Comunicaciones Enercom Sociedad Anonima</t>
  </si>
  <si>
    <t>00100001010000019027</t>
  </si>
  <si>
    <t>Factura  00100001010000019027 01/06/2021</t>
  </si>
  <si>
    <t>0062021000700001</t>
  </si>
  <si>
    <t>T</t>
  </si>
  <si>
    <t>2021CD-000018-0010500001</t>
  </si>
  <si>
    <t>CD
Según demanda</t>
  </si>
  <si>
    <t>Contratación del servicio de catering y alimentación para actividades de transferencia e información en distintas regiones del país, según demanda</t>
  </si>
  <si>
    <t>Jozabad Aaron Vargas Mora</t>
  </si>
  <si>
    <t>0822021000700005</t>
  </si>
  <si>
    <t>00100001010000000795
00100001030000000088</t>
  </si>
  <si>
    <t>Factura 00100001010000000795
00100001030000000088 10/11/2021</t>
  </si>
  <si>
    <t>0822021000700007</t>
  </si>
  <si>
    <t>00100001010000000847</t>
  </si>
  <si>
    <t>Factura 00100001010000000847 02/12/2021</t>
  </si>
  <si>
    <t>0062021001800016</t>
  </si>
  <si>
    <t>2021CD-000019-0010500001</t>
  </si>
  <si>
    <t xml:space="preserve"> Compra de otros productos químicos y conexos</t>
  </si>
  <si>
    <t>0432021000500039-00</t>
  </si>
  <si>
    <t xml:space="preserve">00200001010000057903 </t>
  </si>
  <si>
    <t>Factura 00200001010000057903 20/05/2021</t>
  </si>
  <si>
    <t>0062021001800018</t>
  </si>
  <si>
    <t>2021CD-000020-0010500001</t>
  </si>
  <si>
    <t>CD
Infructuosa</t>
  </si>
  <si>
    <t>Servicios médicos y de laboratorio, según demanda</t>
  </si>
  <si>
    <t>Infructuosa</t>
  </si>
  <si>
    <t>0062021002000001</t>
  </si>
  <si>
    <t>0062021001900007</t>
  </si>
  <si>
    <t>2021CD-000021-0010500001</t>
  </si>
  <si>
    <t>Compra de aceite para mezcla EE La Managua</t>
  </si>
  <si>
    <t>Importaciones S M H S.A.</t>
  </si>
  <si>
    <t>0432021000500046-00</t>
  </si>
  <si>
    <t>00200001010000008270</t>
  </si>
  <si>
    <t>Factura 00200001010000008270 01/06/2021</t>
  </si>
  <si>
    <t>0062021001900001</t>
  </si>
  <si>
    <t>2021CD-000022-0010500001</t>
  </si>
  <si>
    <t>Adquisición de alimentos para animales EEJN</t>
  </si>
  <si>
    <t>0432021000500063-00</t>
  </si>
  <si>
    <t>05000002010000009546</t>
  </si>
  <si>
    <t>Factura 05000002010000009546 08/06/2021</t>
  </si>
  <si>
    <t>Grupo Agroindustrial ABA</t>
  </si>
  <si>
    <t>0432021000500052-00</t>
  </si>
  <si>
    <t>07/06/2021 (primer entrega)</t>
  </si>
  <si>
    <t>00100001010000062450</t>
  </si>
  <si>
    <t>Factura 00100001010000062450 21/06/2021</t>
  </si>
  <si>
    <t>Segunda Entrega</t>
  </si>
  <si>
    <t>31/07/2021 (segunda entrega)</t>
  </si>
  <si>
    <t>00100001010000063550</t>
  </si>
  <si>
    <t>Factura 00100001010000063550 16/07/2021</t>
  </si>
  <si>
    <t>PM-2021-077</t>
  </si>
  <si>
    <t>Tercera Entrega</t>
  </si>
  <si>
    <t>31/08/2021 (tercera entrega)</t>
  </si>
  <si>
    <t>00100001010000066757</t>
  </si>
  <si>
    <t>Factura 00100001010000066757 10/08/2021</t>
  </si>
  <si>
    <t>Cuarta Entrega</t>
  </si>
  <si>
    <t>30/09/2021 (cuarta entrega)</t>
  </si>
  <si>
    <t>00100001010000069730</t>
  </si>
  <si>
    <t>Factura 00100001010000069730 27/09/2021</t>
  </si>
  <si>
    <t>Quinta Entrega</t>
  </si>
  <si>
    <t>31/10/2021 (quinta entrega)</t>
  </si>
  <si>
    <t>00100001010000071664</t>
  </si>
  <si>
    <t>Factura 00100001010000071664 25/10/2021</t>
  </si>
  <si>
    <t>Sexta Entrega</t>
  </si>
  <si>
    <t>30/11/2021 (sexta entrega)</t>
  </si>
  <si>
    <t>00100001010000073465</t>
  </si>
  <si>
    <t>Factura 00100001010000073465 22/11/2021</t>
  </si>
  <si>
    <t>Septima Entrega</t>
  </si>
  <si>
    <t>25/12/2021 (septima entrega)</t>
  </si>
  <si>
    <t>00100001010000074341</t>
  </si>
  <si>
    <t>Factura 00100001010000074341 3/12/2021</t>
  </si>
  <si>
    <t>IMOCA Inversiones Multiples del Oeste Castro Atencio S.A.</t>
  </si>
  <si>
    <t>0432021000500053-00</t>
  </si>
  <si>
    <t>00100001010000004891</t>
  </si>
  <si>
    <t>Factura 00100001010000004891 03/06/2021</t>
  </si>
  <si>
    <t>00100001010000004983</t>
  </si>
  <si>
    <t>Factura 00100001010000004983 15/07/2021</t>
  </si>
  <si>
    <t>00100001010000005051</t>
  </si>
  <si>
    <t>Factura 00100001010000005051 24/08/2021</t>
  </si>
  <si>
    <t>00100001010000005128</t>
  </si>
  <si>
    <t>Factura 00100001010000005128 23/09/2021</t>
  </si>
  <si>
    <t>00100001010000005192</t>
  </si>
  <si>
    <t>Factura 00100001010000005192 26/10/2021</t>
  </si>
  <si>
    <t>00100001010000005283</t>
  </si>
  <si>
    <t>Factura 00100001010000005283 23/11/2021</t>
  </si>
  <si>
    <t>00100001010000005284</t>
  </si>
  <si>
    <t>Factura 00100001010000005284 23/11/2021</t>
  </si>
  <si>
    <t>0062021001900009</t>
  </si>
  <si>
    <t>2021CD-000023-0010500001</t>
  </si>
  <si>
    <t>Repuestos y accesorios</t>
  </si>
  <si>
    <t>Rafael Pinto y Compañia</t>
  </si>
  <si>
    <t>0432021000500065-00</t>
  </si>
  <si>
    <t>00100001010000109945</t>
  </si>
  <si>
    <t>Factura 00100001010000109945 15/06/2021</t>
  </si>
  <si>
    <t>PM-2021-065</t>
  </si>
  <si>
    <t>Purdy Motor S.A</t>
  </si>
  <si>
    <t>0432021000500067-00</t>
  </si>
  <si>
    <t>00100013010000319453</t>
  </si>
  <si>
    <t>Factura 00100013010000319453 01/07/2021</t>
  </si>
  <si>
    <t>0432021000500054-00</t>
  </si>
  <si>
    <t>00200001010000008394</t>
  </si>
  <si>
    <t>Factura 00200001010000008394 07/07/2021</t>
  </si>
  <si>
    <t>PM-2021-075</t>
  </si>
  <si>
    <t>Se le aplica clausula penal por $64,55. TC: 622,34. Publicada en el expediente digital</t>
  </si>
  <si>
    <t xml:space="preserve">Suspenciones de Costa Rica </t>
  </si>
  <si>
    <t>0432021000500061-00</t>
  </si>
  <si>
    <t>00100001010000001981</t>
  </si>
  <si>
    <t>Factura 00100001010000001981 08/06/2021</t>
  </si>
  <si>
    <t>Megabaterias Suministros y Equipos de Costa Rica</t>
  </si>
  <si>
    <t>0432021000500055-00</t>
  </si>
  <si>
    <t>00100001010000016628</t>
  </si>
  <si>
    <t>Factura 00100001010000016628 14/06/2021</t>
  </si>
  <si>
    <t>Araya Industrial Automotriz S.A</t>
  </si>
  <si>
    <t>0432021000500056-00</t>
  </si>
  <si>
    <t>00100001010000000103</t>
  </si>
  <si>
    <t>Factura 00100001010000000103 11/06/2021</t>
  </si>
  <si>
    <t>0062021001900005</t>
  </si>
  <si>
    <t>2021CD-000024-0010500001</t>
  </si>
  <si>
    <t>0432021000500066-00</t>
  </si>
  <si>
    <t>00100001010000021820</t>
  </si>
  <si>
    <t>Factura 00100001010000021820 08/06/2021</t>
  </si>
  <si>
    <t>0432021000500062-00</t>
  </si>
  <si>
    <t>00100002010000068111</t>
  </si>
  <si>
    <t>Factura 00100002010000068111 10/06/2021</t>
  </si>
  <si>
    <t xml:space="preserve"> G Y R Grupo Asesor</t>
  </si>
  <si>
    <t>0432021000500069-00</t>
  </si>
  <si>
    <t>00100001010000001068</t>
  </si>
  <si>
    <t>Factura 00100001010000001068 08/06/2021</t>
  </si>
  <si>
    <t>0432021000500068-00</t>
  </si>
  <si>
    <t>00100001010000005723</t>
  </si>
  <si>
    <t>Factura 00100001010000005723 08/06/2021</t>
  </si>
  <si>
    <t>0062021001800021</t>
  </si>
  <si>
    <t>2021CD-000025-0010500001</t>
  </si>
  <si>
    <t>Compra de otros útiles, materiales y suministros diversos</t>
  </si>
  <si>
    <t>Pragma Projects S.A</t>
  </si>
  <si>
    <t>0432021000500057-00</t>
  </si>
  <si>
    <t>00100001010000001510</t>
  </si>
  <si>
    <t>Factura 00100001010000001510 31/05/2021</t>
  </si>
  <si>
    <t>Se aplica nota de crédito 00100001030000000121. Publicada en el expediente digital</t>
  </si>
  <si>
    <t>0062021001900004</t>
  </si>
  <si>
    <t>2021CD-000026-0010500001</t>
  </si>
  <si>
    <t>0432021000500047-00</t>
  </si>
  <si>
    <t>00200001010000059747</t>
  </si>
  <si>
    <t>Factura 00200001010000059747 08/06/2021</t>
  </si>
  <si>
    <t>0432021000500048-00</t>
  </si>
  <si>
    <t>00100001010000002108</t>
  </si>
  <si>
    <t>Factura 00100001010000002108 07/07/2021</t>
  </si>
  <si>
    <t>Se le aplica clausula penal por ¢21.611,25. Publicada en el expediente digital</t>
  </si>
  <si>
    <t>0432021000500049-00</t>
  </si>
  <si>
    <t>00100001010000028252</t>
  </si>
  <si>
    <t>Factura 00100001010000028252 08/06/2021</t>
  </si>
  <si>
    <t>0062021001800019</t>
  </si>
  <si>
    <t>2021CD-000027-0010500001</t>
  </si>
  <si>
    <t>Compra de Herramientas e instrumentos "Cuchilla de injertar"</t>
  </si>
  <si>
    <t>0432021000500051-00</t>
  </si>
  <si>
    <t>01900002010000016565</t>
  </si>
  <si>
    <t>Factura 01900002010000016565 10/06/2021</t>
  </si>
  <si>
    <t>0062021001900008</t>
  </si>
  <si>
    <t>Compra de herramientas Estación Experimental la Managua</t>
  </si>
  <si>
    <t>0432021000500064-00</t>
  </si>
  <si>
    <t>00100001010000002100</t>
  </si>
  <si>
    <t>Factura 00100001010000002100 23/06/2021</t>
  </si>
  <si>
    <t>PM-2021-070</t>
  </si>
  <si>
    <t>Se aplica clausula penal por ₡31.079,52. Publicada en el expediente digital</t>
  </si>
  <si>
    <t>0432021000500050-00</t>
  </si>
  <si>
    <t>05600007010000012232</t>
  </si>
  <si>
    <t>Factura 05600007010000012232 08/06/2021</t>
  </si>
  <si>
    <t>0062021000200003</t>
  </si>
  <si>
    <t>2021CD-000028-0010500001</t>
  </si>
  <si>
    <t>Compra de suministros para la prevención y resguardo ante la emergencia nacional por el Covid 19</t>
  </si>
  <si>
    <t>0432021000500060-00</t>
  </si>
  <si>
    <t>00100001010000021731</t>
  </si>
  <si>
    <t>Factura 00100001010000021731 01/06/2021</t>
  </si>
  <si>
    <t>Inversiones la Rueca Sociedad Anonima</t>
  </si>
  <si>
    <t>0432021000500059-00</t>
  </si>
  <si>
    <t>00100001010000002072</t>
  </si>
  <si>
    <t>Factura 00100001010000002072 10/06/2021</t>
  </si>
  <si>
    <t>0432021000500058-00</t>
  </si>
  <si>
    <t>00100001010000004892</t>
  </si>
  <si>
    <t>Factura 00100001010000004892 04/06/2021</t>
  </si>
  <si>
    <t>0062021001800022</t>
  </si>
  <si>
    <t>2021CD-000029-0010500001</t>
  </si>
  <si>
    <t>0062021000200004</t>
  </si>
  <si>
    <t>0062021001800024</t>
  </si>
  <si>
    <t>2021CD-000030-0010500001</t>
  </si>
  <si>
    <t>Inversiones La Rueca S.A</t>
  </si>
  <si>
    <t>0432021000500070-00</t>
  </si>
  <si>
    <t>00100001010000002147</t>
  </si>
  <si>
    <t>Factura 00100001010000002147 29/07/2021</t>
  </si>
  <si>
    <t>Se aplica clausula penal por ₡213.760,41. Publicada en el expediente digital</t>
  </si>
  <si>
    <t>0432021000500071-00</t>
  </si>
  <si>
    <t>00100001010000001232</t>
  </si>
  <si>
    <t>Factura 00100001010000001232 28/06/2021</t>
  </si>
  <si>
    <t>0432021000500072-00</t>
  </si>
  <si>
    <t>01900002010000016760</t>
  </si>
  <si>
    <t>Factura 01900002010000016760 23/06/2021</t>
  </si>
  <si>
    <t>0432021000500074-00</t>
  </si>
  <si>
    <t>00100001010000001081</t>
  </si>
  <si>
    <t>Factura 00100001010000001081 22/06/2021</t>
  </si>
  <si>
    <t>0062021001900003</t>
  </si>
  <si>
    <t>2021CD-000031-0010500001</t>
  </si>
  <si>
    <t>Compra de útiles y materiales de resguardo y seguridad para la EJN</t>
  </si>
  <si>
    <t>0432021000500076-00</t>
  </si>
  <si>
    <t>00100001010000022620</t>
  </si>
  <si>
    <t>Factura 00100001010000022620 07/07/2021</t>
  </si>
  <si>
    <t>0432021000500075-00</t>
  </si>
  <si>
    <t>00100001010000008976</t>
  </si>
  <si>
    <t>Factura 00100001010000008976 15/07/2021</t>
  </si>
  <si>
    <t>0432021000500078-00</t>
  </si>
  <si>
    <t>02600016010000001429</t>
  </si>
  <si>
    <t>Factura 02600016010000001429 01/07/2021</t>
  </si>
  <si>
    <t>0062021001800023</t>
  </si>
  <si>
    <t>2021CD-000032-0010500001</t>
  </si>
  <si>
    <t>0432021000500073-00</t>
  </si>
  <si>
    <t>01900002010000016744</t>
  </si>
  <si>
    <t>Factura 01900002010000016744 23/06/2021</t>
  </si>
  <si>
    <t>0062021001800020</t>
  </si>
  <si>
    <t>2021CD-000033-0010500001</t>
  </si>
  <si>
    <t>Compra de medicina veterinaria</t>
  </si>
  <si>
    <t>0432021000500077-00</t>
  </si>
  <si>
    <t>00100001010000003275</t>
  </si>
  <si>
    <t>Factura 00100001010000003275 29/06/2021</t>
  </si>
  <si>
    <t>0062021000200005</t>
  </si>
  <si>
    <t>0432021000500079-00</t>
  </si>
  <si>
    <t>00100001010000037963</t>
  </si>
  <si>
    <t>Factura 00100001010000037963 01/07/2021</t>
  </si>
  <si>
    <t xml:space="preserve">0062021000200006 </t>
  </si>
  <si>
    <t>2021CD-000034-0010500001</t>
  </si>
  <si>
    <t xml:space="preserve"> Compra de textiles y vestuarios para EMQ</t>
  </si>
  <si>
    <t>0432021000500090-00</t>
  </si>
  <si>
    <t>00100001010000000159</t>
  </si>
  <si>
    <t>Factura 00100001010000000159 30/07/2021</t>
  </si>
  <si>
    <t>Inversiones Centroamericas INCEN</t>
  </si>
  <si>
    <t>0432021000500083-00</t>
  </si>
  <si>
    <t>00100001010000004465</t>
  </si>
  <si>
    <t>Factura 00100001010000004465 16/07/2021</t>
  </si>
  <si>
    <t>0432021000500081-00</t>
  </si>
  <si>
    <t>00100001010000005929</t>
  </si>
  <si>
    <t>Factura 00100001010000005929 02/07/2021</t>
  </si>
  <si>
    <t>Inversiones CatayS &amp; T del Oriente</t>
  </si>
  <si>
    <t>0432021000500082-00</t>
  </si>
  <si>
    <t>00100001010000009987</t>
  </si>
  <si>
    <t>Factura 00100001010000009987 15/07/2021</t>
  </si>
  <si>
    <t xml:space="preserve">Factura publicada en el expediente digital </t>
  </si>
  <si>
    <t>0062021001900002</t>
  </si>
  <si>
    <t>2021CD-000035-0010500001</t>
  </si>
  <si>
    <t>Compra de herramientas e instrumentos para la EJN</t>
  </si>
  <si>
    <t>0432021000500084-00</t>
  </si>
  <si>
    <t>05000002010000010046</t>
  </si>
  <si>
    <t>Jessica (reasignado a Karol)</t>
  </si>
  <si>
    <t>Factura 05000002010000010046 21/07/2021</t>
  </si>
  <si>
    <t>0432021000500085-00</t>
  </si>
  <si>
    <t>00100001010000006005</t>
  </si>
  <si>
    <t>Factura 00100001010000006005 13/07/2021</t>
  </si>
  <si>
    <t>0432021000500086-00</t>
  </si>
  <si>
    <t>00200001010000064726</t>
  </si>
  <si>
    <t>Factura 00200001010000064726 16/07/2021</t>
  </si>
  <si>
    <t>0432021000500087-00</t>
  </si>
  <si>
    <t>02600016010000001932</t>
  </si>
  <si>
    <t>Factura 02600016010000001932 15/07/2021</t>
  </si>
  <si>
    <t>0062021001800026</t>
  </si>
  <si>
    <t>2021CD-000036-0010500001</t>
  </si>
  <si>
    <t>Laboratorios CENAHCE Limitada</t>
  </si>
  <si>
    <t>0822021001800058</t>
  </si>
  <si>
    <t>00100001010000008079</t>
  </si>
  <si>
    <t>Factura 00100001010000008079 27/07/2021</t>
  </si>
  <si>
    <t>0822021001800096</t>
  </si>
  <si>
    <t>0010000101000009207</t>
  </si>
  <si>
    <t>Factura 00100001010000009207 23/11/2021</t>
  </si>
  <si>
    <t>0062021001800027</t>
  </si>
  <si>
    <t>0822021002000001</t>
  </si>
  <si>
    <t>00100001010000008080</t>
  </si>
  <si>
    <t>Factura 00100001010000008080 27/07/2021</t>
  </si>
  <si>
    <t>0822021001800100</t>
  </si>
  <si>
    <t>0010000101000009208</t>
  </si>
  <si>
    <t>Factura 00100001010000009208 3/12/2021</t>
  </si>
  <si>
    <t>0062021000200008</t>
  </si>
  <si>
    <t>2021CD-000037-0010500001</t>
  </si>
  <si>
    <t>Compra de sellos para uso en el departamento estudios básicos de tierras</t>
  </si>
  <si>
    <t>Guillermo Rodriguez Rojas</t>
  </si>
  <si>
    <t>00100001010000020950</t>
  </si>
  <si>
    <t>Factura 00100001010000020950 09/07/2021</t>
  </si>
  <si>
    <t>0062021000200007</t>
  </si>
  <si>
    <t>II-P</t>
  </si>
  <si>
    <t>2021CD-000038-0010500001</t>
  </si>
  <si>
    <t xml:space="preserve">Servicio de extracción de información del INTA, contenida en un disco duro externo
</t>
  </si>
  <si>
    <t>0062021002200001</t>
  </si>
  <si>
    <t>2021CD-000039-0010500001</t>
  </si>
  <si>
    <t>Servicio de recolección, transporte y disposición final de desechos químicos del INTA</t>
  </si>
  <si>
    <t xml:space="preserve">Manejo Profesional de Desechos </t>
  </si>
  <si>
    <t>0822021002200005</t>
  </si>
  <si>
    <t>06/09/2021
(Primer entrega)</t>
  </si>
  <si>
    <t>00100001010000025537</t>
  </si>
  <si>
    <t>Factura 00100001010000025537 10/09/2021</t>
  </si>
  <si>
    <t>PM-2021-096</t>
  </si>
  <si>
    <t>0822021002200012</t>
  </si>
  <si>
    <t>11/10/2021
 (Segunda entrega)</t>
  </si>
  <si>
    <t>00100001010000025538</t>
  </si>
  <si>
    <t>Factura 00100001010000025538 16/09/2021</t>
  </si>
  <si>
    <t>PM-2021-098</t>
  </si>
  <si>
    <t>Servicios Ambientales Geocycle S.A.G</t>
  </si>
  <si>
    <t>0822021002200013</t>
  </si>
  <si>
    <t>26/10/2021
 (Primer entrega)</t>
  </si>
  <si>
    <t>00100001010000006790</t>
  </si>
  <si>
    <t>Factura  00100001010000006790
26/10/2021</t>
  </si>
  <si>
    <t>0822021002200014</t>
  </si>
  <si>
    <t>26/10/2021
 (Segunda entrega)</t>
  </si>
  <si>
    <t>00100001010000006728</t>
  </si>
  <si>
    <t>Factura  00100001010000006728
30/09/2021</t>
  </si>
  <si>
    <t>PM-2021-103</t>
  </si>
  <si>
    <t>0822021002200023</t>
  </si>
  <si>
    <t>18/11/2021
 (Tercera entrega)</t>
  </si>
  <si>
    <t>00100001010000006854</t>
  </si>
  <si>
    <t>0062021002200004</t>
  </si>
  <si>
    <t>2021CD-000040-0010500001</t>
  </si>
  <si>
    <t>Compra de productos de papel, cartón e impresos para departamento de laboratorios del INTA</t>
  </si>
  <si>
    <t>Ediciones Literarias EDILIT Sociedad Anónima</t>
  </si>
  <si>
    <t>0432021000500089-00</t>
  </si>
  <si>
    <t>Factura 00100001010000000680 19/08/2021</t>
  </si>
  <si>
    <r>
      <rPr>
        <sz val="11"/>
        <color theme="1"/>
        <rFont val="Century Gothic"/>
      </rPr>
      <t>Compra exenta de IVA por lo que el tributo se excluye del pago.</t>
    </r>
    <r>
      <rPr>
        <sz val="11"/>
        <color theme="1"/>
        <rFont val="Century Gothic"/>
      </rPr>
      <t xml:space="preserve"> Factura publicada en el expediente digital</t>
    </r>
  </si>
  <si>
    <t>0062021001800028</t>
  </si>
  <si>
    <t>2021CD-000041-0010500001</t>
  </si>
  <si>
    <t>Compra de herramientas e instrumentos</t>
  </si>
  <si>
    <t>0432021000500094-00</t>
  </si>
  <si>
    <t>00100001010000000158</t>
  </si>
  <si>
    <t>Factura 00100001010000000158 30/07/2021</t>
  </si>
  <si>
    <t>0062021000200009</t>
  </si>
  <si>
    <t>2021CD-000042-0010500001</t>
  </si>
  <si>
    <t>Servicio de extracción de información del INTA, contenida en un disco duro externo</t>
  </si>
  <si>
    <t>Ondata Internacional Sociedad de Responsabilidad Limitada</t>
  </si>
  <si>
    <t>0432021000500092-00</t>
  </si>
  <si>
    <t>00100001010000000519</t>
  </si>
  <si>
    <t>Factura 00100001010000000519 11/08/2021</t>
  </si>
  <si>
    <t>0062021002200002</t>
  </si>
  <si>
    <t>2021CD-000043-0010500001</t>
  </si>
  <si>
    <t>Servicio de reparación de remolque liviano y de vehículos 4x4</t>
  </si>
  <si>
    <t>0062021002200003</t>
  </si>
  <si>
    <t>2021CD-000044-0010500001</t>
  </si>
  <si>
    <t>Compra de combustibles y lubricantes para el departamento de laboratorios del INTA</t>
  </si>
  <si>
    <t>GasPro Costa Rica</t>
  </si>
  <si>
    <t>0432021000500096-00</t>
  </si>
  <si>
    <t>00100001010000000119</t>
  </si>
  <si>
    <t>Factura 00100001010000000119 05/08/2021</t>
  </si>
  <si>
    <t>0062021001800032</t>
  </si>
  <si>
    <t>2021CD-000045-0010500001</t>
  </si>
  <si>
    <t>Compra de útiles y materiales médico, hospitalario y de investigación</t>
  </si>
  <si>
    <t>0432021000500095-00</t>
  </si>
  <si>
    <t>00100001010000023667</t>
  </si>
  <si>
    <t>Factura 00100001010000023667 16/08/2021</t>
  </si>
  <si>
    <t>0062021001800031</t>
  </si>
  <si>
    <t>2021CD-000046-0010500001</t>
  </si>
  <si>
    <t>Compra de textiles y vestuarios</t>
  </si>
  <si>
    <t>Miguel A. Carpio Avalos</t>
  </si>
  <si>
    <t>0432021000500097-00</t>
  </si>
  <si>
    <t>00100001010000000122</t>
  </si>
  <si>
    <t>Factura  00100001010000000122
20/09/2021</t>
  </si>
  <si>
    <t>0432021000500099-00</t>
  </si>
  <si>
    <t>00100001010000009855</t>
  </si>
  <si>
    <t>Factura 00100001010000009855 19/08/2021</t>
  </si>
  <si>
    <t>Cuatrinova Arbora S.A</t>
  </si>
  <si>
    <t>0432021000500100-00</t>
  </si>
  <si>
    <t>00100001010000000009</t>
  </si>
  <si>
    <t>Factura  00100001010000000009
12/08/2021</t>
  </si>
  <si>
    <t>0062021001800029</t>
  </si>
  <si>
    <t>2021CD-000047-0010500001</t>
  </si>
  <si>
    <t>0062021001800030</t>
  </si>
  <si>
    <t>2021CD-000048-0010500001</t>
  </si>
  <si>
    <t>Covertech Corporation S.A</t>
  </si>
  <si>
    <t>0432021000500101-00</t>
  </si>
  <si>
    <t>00100001010000007336</t>
  </si>
  <si>
    <t>Factura 00100001010000007336 25/08/2021</t>
  </si>
  <si>
    <t>0062021000300001</t>
  </si>
  <si>
    <t>2021CD-000049-0010500001</t>
  </si>
  <si>
    <t>CD
Desierta</t>
  </si>
  <si>
    <t>Servicio de mantenimiento preventivo y correctivo de aires acondicionados del INTA</t>
  </si>
  <si>
    <t>Desierta</t>
  </si>
  <si>
    <t>0062021000700002</t>
  </si>
  <si>
    <t>2021CD-000050-0010500001</t>
  </si>
  <si>
    <t xml:space="preserve">Contratación del servicio de diagramación, edición, publicación e impresión </t>
  </si>
  <si>
    <t xml:space="preserve">Handerson Bolivar Restrepo </t>
  </si>
  <si>
    <t>0822021000700004</t>
  </si>
  <si>
    <t>Factura  00100001010000000119
05/11/2021</t>
  </si>
  <si>
    <t>0822021000700006</t>
  </si>
  <si>
    <t>00100001010000000120</t>
  </si>
  <si>
    <t>Factura  00100001010000000120
15/11/2021</t>
  </si>
  <si>
    <t>0062021000200011</t>
  </si>
  <si>
    <t>2021CD-000051-0010500001</t>
  </si>
  <si>
    <t xml:space="preserve">Compra de materiales y productos minerales y asfálticos para EMQ
</t>
  </si>
  <si>
    <t>0432021000500104-00</t>
  </si>
  <si>
    <t>00100001010000001167</t>
  </si>
  <si>
    <t>Factura 00100001010000001167 31/08/2021</t>
  </si>
  <si>
    <t>0062021001800036</t>
  </si>
  <si>
    <t xml:space="preserve">Transportes Internacionales Irazu </t>
  </si>
  <si>
    <t>0432021000500105-00</t>
  </si>
  <si>
    <t>00100001010000004549</t>
  </si>
  <si>
    <t>Factura 00100001010000004549 25/08/2021</t>
  </si>
  <si>
    <t>0062021000200010</t>
  </si>
  <si>
    <t>DE</t>
  </si>
  <si>
    <t>2021CD-000052-0010500001</t>
  </si>
  <si>
    <t>Compra de discos duros en estado sólido 2.5</t>
  </si>
  <si>
    <t>Extreme Technology Corp E T C S.A</t>
  </si>
  <si>
    <t>00600001010000004658</t>
  </si>
  <si>
    <t>Factura 00600001010000004658 23/08/2021</t>
  </si>
  <si>
    <t>0432021000500101-01</t>
  </si>
  <si>
    <t>00600001010000004769</t>
  </si>
  <si>
    <t>Factura 00600001010000004769 20/09/2021</t>
  </si>
  <si>
    <t>0062021001800035</t>
  </si>
  <si>
    <t>2021CD-000053-0010500001</t>
  </si>
  <si>
    <t>0432021000500103-00</t>
  </si>
  <si>
    <t>02/09/0201</t>
  </si>
  <si>
    <t>01900002010000017699</t>
  </si>
  <si>
    <t>Factura 01900002010000017699 27/08/2021</t>
  </si>
  <si>
    <t>0062021001800037</t>
  </si>
  <si>
    <t>2021CD-000054-0010500001</t>
  </si>
  <si>
    <t>0432021000500111-00</t>
  </si>
  <si>
    <t>00100001010000000743</t>
  </si>
  <si>
    <t>Factura  00100001010000000743
03/09/2021</t>
  </si>
  <si>
    <t>Capris S.A.</t>
  </si>
  <si>
    <t>0432021000500117-00</t>
  </si>
  <si>
    <t>00100025010000002981</t>
  </si>
  <si>
    <t>Factura  00100025010000002981
16/09/2021</t>
  </si>
  <si>
    <t>0432021000500118-00</t>
  </si>
  <si>
    <t>6/9/2021 (segunda prorroga se notifico el 30-11-2021)</t>
  </si>
  <si>
    <t>00100001010000000188</t>
  </si>
  <si>
    <t>Factura  00100001010000000188
6/12/2021</t>
  </si>
  <si>
    <t>Solicita prorroga por 3 semanas mas, el cua fue aprobada por la unidad usuaria. Factura publicada en el expediente digital</t>
  </si>
  <si>
    <t>Acuña y Hernandez S.A</t>
  </si>
  <si>
    <t>0432021000500110-00</t>
  </si>
  <si>
    <t>00100001010000088490</t>
  </si>
  <si>
    <t>Factura  00100001010000088490
03/09/2021</t>
  </si>
  <si>
    <t>Invotor S.A</t>
  </si>
  <si>
    <t>0432021000500109-00</t>
  </si>
  <si>
    <t>00100001010000003416</t>
  </si>
  <si>
    <t>Factura  00100001010000003416
02/09/2021</t>
  </si>
  <si>
    <t>0432021000500108-00</t>
  </si>
  <si>
    <t>01900002010000017837</t>
  </si>
  <si>
    <t>Factura  01900002010000017837
06/09/2021</t>
  </si>
  <si>
    <t>0062021002100001</t>
  </si>
  <si>
    <t>2021CD-000055-0010500001</t>
  </si>
  <si>
    <t>Compra de reactivos para el laboratorio de nutrición animal del INTA</t>
  </si>
  <si>
    <t>Tecnologia Aplicada Internacional</t>
  </si>
  <si>
    <t>0822021002100001</t>
  </si>
  <si>
    <t>00100001010000002176</t>
  </si>
  <si>
    <t>Factura  00100001010000002176
07/10/2021</t>
  </si>
  <si>
    <t>0062021002200006</t>
  </si>
  <si>
    <t>2021CD-000056-0010500001</t>
  </si>
  <si>
    <t>Compra de materiales y productos eléctricos, telefónicos y de cómputo</t>
  </si>
  <si>
    <t>Compañia Tecnica y Comercial SATEC S.A.</t>
  </si>
  <si>
    <t>0432021000500113-00</t>
  </si>
  <si>
    <t>00900001010000019310</t>
  </si>
  <si>
    <t>Factura  00900001010000019310
06/09/2021</t>
  </si>
  <si>
    <t>0062021001800039</t>
  </si>
  <si>
    <t>Comercializadora AT Del Sur S.A</t>
  </si>
  <si>
    <t>0432021000500114-00</t>
  </si>
  <si>
    <t>00200001010000004600</t>
  </si>
  <si>
    <t>Factura  00200001010000004600
22/09/2021</t>
  </si>
  <si>
    <t>0432021000500115-00</t>
  </si>
  <si>
    <t>00200001010000001411</t>
  </si>
  <si>
    <t>Factura  00200001010000001411
16/09/2021</t>
  </si>
  <si>
    <t>0062021001900013</t>
  </si>
  <si>
    <t>2021CD-000057-0010500001</t>
  </si>
  <si>
    <t>Compra de las caretas y delantales de protección durante el uso de motoguadañas. EELM</t>
  </si>
  <si>
    <t>0432021000500116-00</t>
  </si>
  <si>
    <t>00100001010000010791</t>
  </si>
  <si>
    <t>Factura  00100001010000010791
17/09/2021</t>
  </si>
  <si>
    <t>0062021001800040</t>
  </si>
  <si>
    <t>Útiles y materiales de resguardo y seguridad</t>
  </si>
  <si>
    <t>00100001010000010790</t>
  </si>
  <si>
    <t>Factura  00100001010000010790
21/09/2021</t>
  </si>
  <si>
    <t>0062021002100002</t>
  </si>
  <si>
    <t>2021CD-000058-0010500001</t>
  </si>
  <si>
    <t>Contratación para el mantenimiento e instalación del sistema de gas oxígeno para la bomba calorimétrica del laboratorio de nutrición animal del INTA</t>
  </si>
  <si>
    <t>IGPCR Sociedad Anonima</t>
  </si>
  <si>
    <t>0432021000500112-01</t>
  </si>
  <si>
    <t>00100001010000000473</t>
  </si>
  <si>
    <t>Factura  00100001010000000473
08/11/2021</t>
  </si>
  <si>
    <t>0062021002200007</t>
  </si>
  <si>
    <t>2021CD-000059-0010500001</t>
  </si>
  <si>
    <t>Compra de productos de papel, cartón e impresos versión 2</t>
  </si>
  <si>
    <t>0062021001800038</t>
  </si>
  <si>
    <t>2021CD-000060-0010500001</t>
  </si>
  <si>
    <t>0062021000300002</t>
  </si>
  <si>
    <t>2021CD-000061-0010500001</t>
  </si>
  <si>
    <t>Inversiones Arias Esquivel</t>
  </si>
  <si>
    <t>0432021000500119-00</t>
  </si>
  <si>
    <t>00100001010000003866</t>
  </si>
  <si>
    <t>Factura  00100001010000003866
18/10/2021</t>
  </si>
  <si>
    <t>Refri Aire y Compañia Sociendad de Responsabilidad Limitada</t>
  </si>
  <si>
    <t>0432021000500121-00</t>
  </si>
  <si>
    <t>00100001010000000083</t>
  </si>
  <si>
    <t>Factura  00100001010000000083
02/10/2021</t>
  </si>
  <si>
    <t>Distribuidora Grupo MULTISA</t>
  </si>
  <si>
    <t>0432021000500120-00</t>
  </si>
  <si>
    <t>00100001010000000612</t>
  </si>
  <si>
    <t>Factura  00100001010000000612
05/10/2021</t>
  </si>
  <si>
    <t>0062021001900014</t>
  </si>
  <si>
    <t>2021CD-000062-0010500001</t>
  </si>
  <si>
    <t>Adquisición de medicamentos veterinarios</t>
  </si>
  <si>
    <t>0062021002200005</t>
  </si>
  <si>
    <t>2021CD-000063-0010500001</t>
  </si>
  <si>
    <t>Servicio de mantenimiento preventivo de equipos de análisis químico para el departamento de laboratorios del INTA</t>
  </si>
  <si>
    <t>Microparts-CAAS</t>
  </si>
  <si>
    <t>00100001010000000746</t>
  </si>
  <si>
    <t>Factura  00100001010000000746
03/11/2021</t>
  </si>
  <si>
    <t>Andres Miranda Ramirez</t>
  </si>
  <si>
    <t>0822021002200024</t>
  </si>
  <si>
    <t>00100001010000000248</t>
  </si>
  <si>
    <t>Factura  00100001010000000248
03/12/2021</t>
  </si>
  <si>
    <t>Venta y Servicio de Equipo Medico Orgoma</t>
  </si>
  <si>
    <t>0822021002200020</t>
  </si>
  <si>
    <t>00100001010000002263</t>
  </si>
  <si>
    <t>Factura  00100001010000002263
3/12/2021</t>
  </si>
  <si>
    <t>Scanco Tecnología S.A</t>
  </si>
  <si>
    <t>00100001010000002990</t>
  </si>
  <si>
    <t>Factura  00100001010000002990
23/11/2021</t>
  </si>
  <si>
    <t>0822021002200016</t>
  </si>
  <si>
    <t>00100001010000002206</t>
  </si>
  <si>
    <t>Factura  00100001010000002206
15/10/2021</t>
  </si>
  <si>
    <t>Enhmed S.A.</t>
  </si>
  <si>
    <t>0822021002200017</t>
  </si>
  <si>
    <t>00100001010000010924</t>
  </si>
  <si>
    <t>Factura  00100001010000010924
1/12/2021</t>
  </si>
  <si>
    <t>Inbox Tecnology And Services Sociedad Anonima</t>
  </si>
  <si>
    <t>0822021002200022</t>
  </si>
  <si>
    <t>00100001010000000547</t>
  </si>
  <si>
    <t>Factura  00100001010000000547
05/11/2021</t>
  </si>
  <si>
    <t>Isasa Latam Sociedad Anonima</t>
  </si>
  <si>
    <t>0822021002200018</t>
  </si>
  <si>
    <t>00100001010000001467</t>
  </si>
  <si>
    <t>Factura  00100001010000001467
19/10/2021</t>
  </si>
  <si>
    <t>Instrumentación Analitica y Biotecnologica S.A</t>
  </si>
  <si>
    <t>0822021002200019</t>
  </si>
  <si>
    <t>00100001010000000489</t>
  </si>
  <si>
    <t>Factura  00100001010000000489
30/11/2021</t>
  </si>
  <si>
    <t>0062021001800042</t>
  </si>
  <si>
    <t>2021CD-000064-0010500001</t>
  </si>
  <si>
    <t>0432021000500137-00</t>
  </si>
  <si>
    <t>00100001010000006614</t>
  </si>
  <si>
    <t>Factura  00100001010000006614
12/10/2021</t>
  </si>
  <si>
    <t>Riesgos H DOS O S.A</t>
  </si>
  <si>
    <t>0432021000500145-00</t>
  </si>
  <si>
    <t>00200001010000000553</t>
  </si>
  <si>
    <t>Factura  00200001010000000553
26/10/2021</t>
  </si>
  <si>
    <t>Hidromedición G&amp;R S.A</t>
  </si>
  <si>
    <t>0432021000500138-00</t>
  </si>
  <si>
    <t>00100001010000014743</t>
  </si>
  <si>
    <t>Factura  00100001010000014743
13/10/2021</t>
  </si>
  <si>
    <t>0062021001800043</t>
  </si>
  <si>
    <t>2021CD-000065-0010500001</t>
  </si>
  <si>
    <t>Productos de papel, cartón e impresos</t>
  </si>
  <si>
    <t>Impresión actual S.A</t>
  </si>
  <si>
    <t>0432021000500122-00</t>
  </si>
  <si>
    <t>00100001010000004236</t>
  </si>
  <si>
    <t>Factura  00100001010000004236
11/10/2021</t>
  </si>
  <si>
    <t>C G Formularios S.A</t>
  </si>
  <si>
    <t>00100001010000002058</t>
  </si>
  <si>
    <t>Factura  00100001010000002058
20/10/2021</t>
  </si>
  <si>
    <t>0062021001800041</t>
  </si>
  <si>
    <t>2021CD-000066-0010500001</t>
  </si>
  <si>
    <t>Productos agro-forestales</t>
  </si>
  <si>
    <t>Impulso Consultores S.A</t>
  </si>
  <si>
    <t>0432021000500134-00</t>
  </si>
  <si>
    <t>00100001010000002711</t>
  </si>
  <si>
    <t>Factura  00100001010000002711
08/10/2021</t>
  </si>
  <si>
    <t>Representaciones y Suministros Agropecuarios RESUSA</t>
  </si>
  <si>
    <t>0432021000500135-00</t>
  </si>
  <si>
    <t>00100019010000011360</t>
  </si>
  <si>
    <t>Factura  00100019010000011360
11/10/2021</t>
  </si>
  <si>
    <t>0062021002200008</t>
  </si>
  <si>
    <t>2021CD-000067-0010500001</t>
  </si>
  <si>
    <t>Compra de repuestos y accesorios para equipos de análisis de los laboratorios</t>
  </si>
  <si>
    <t>0432021000500141-00</t>
  </si>
  <si>
    <t>00100001010000002991</t>
  </si>
  <si>
    <t>Factura  00100001010000002991
23/11/2021</t>
  </si>
  <si>
    <t>0432021000500142-00</t>
  </si>
  <si>
    <t>00100001010000002331</t>
  </si>
  <si>
    <t>Factura  00100001010000002331
8/12/2021</t>
  </si>
  <si>
    <t>0432021000500143-00</t>
  </si>
  <si>
    <t>00100001010000001459</t>
  </si>
  <si>
    <t>Factura  00100001010000001459
18/10/2021</t>
  </si>
  <si>
    <t>0432021000500144-00</t>
  </si>
  <si>
    <t>00100001010000000509</t>
  </si>
  <si>
    <t>Factura  00100001010000000509
10/12/2021</t>
  </si>
  <si>
    <t>0062021001900015</t>
  </si>
  <si>
    <t>2021CD-000068-0010500001</t>
  </si>
  <si>
    <t>Materiales y productos eléctricos, telefónicos y de cómputo EELM</t>
  </si>
  <si>
    <t>0432021000500133-00</t>
  </si>
  <si>
    <t>00100001010000001225</t>
  </si>
  <si>
    <t>Factura  00100001010000001225
08/10/2021</t>
  </si>
  <si>
    <t xml:space="preserve">0062021001800045  </t>
  </si>
  <si>
    <t>2021CD-000069-0010500001</t>
  </si>
  <si>
    <t>Mantenimiento y reparación de equipo de transporte</t>
  </si>
  <si>
    <t>Carlos Arturo Villalobos Morales</t>
  </si>
  <si>
    <t>0432021000200001-00</t>
  </si>
  <si>
    <t>Se abrió proceso de incumplimiento.</t>
  </si>
  <si>
    <t>Incumplimiento</t>
  </si>
  <si>
    <t xml:space="preserve">0062021002100004  </t>
  </si>
  <si>
    <t>2021CD-000070-0010500001</t>
  </si>
  <si>
    <t>Equipo vario para el complejo laboratorial de los Anonos del INTA</t>
  </si>
  <si>
    <t>0432021000500139-00</t>
  </si>
  <si>
    <t xml:space="preserve">00100001010000002333 </t>
  </si>
  <si>
    <t>Factura  00100001010000002333 
8/12/2021</t>
  </si>
  <si>
    <t>0432021000500146-00</t>
  </si>
  <si>
    <t>00100001010000011014</t>
  </si>
  <si>
    <t>Factura  00100001010000011014
27/12/2021</t>
  </si>
  <si>
    <t>Sociedad Rojas y Guerrero S.A</t>
  </si>
  <si>
    <t>0432021000500140-00</t>
  </si>
  <si>
    <t xml:space="preserve">00100101010000001696 </t>
  </si>
  <si>
    <t>Factura  00100101010000001696 
01/11/2021</t>
  </si>
  <si>
    <t xml:space="preserve">0062021000200012  </t>
  </si>
  <si>
    <t>2021CD-000071-0010500001</t>
  </si>
  <si>
    <t>Compra de alcohol líquido para la prevención y resguardo ante la emergencia</t>
  </si>
  <si>
    <t>A M S A Aerosoles S.A</t>
  </si>
  <si>
    <t>0432021000500136-00</t>
  </si>
  <si>
    <t>00100001010000009835</t>
  </si>
  <si>
    <t>Factura  00100001010000009835
22/10/2021</t>
  </si>
  <si>
    <t xml:space="preserve">0062021002200009  </t>
  </si>
  <si>
    <t>2021CD-000072-0010500001</t>
  </si>
  <si>
    <t>Compra institucional de otros productos químicos, departamento de laboratorios del INTA</t>
  </si>
  <si>
    <t>Laboratorio Quimifroxx S.A</t>
  </si>
  <si>
    <t>0822021002200029</t>
  </si>
  <si>
    <t>00100001010000000195
00100001010000000206</t>
  </si>
  <si>
    <t>Factura  00100001010000000195 00100001010000000206
16/12/2021</t>
  </si>
  <si>
    <t>Var Medical S.A</t>
  </si>
  <si>
    <t>0822021002200025</t>
  </si>
  <si>
    <t>00100001010000015420</t>
  </si>
  <si>
    <t>Factura  00100001010000015420
17/11/2021</t>
  </si>
  <si>
    <t>A J Soluciones S.A.</t>
  </si>
  <si>
    <t>0822021002200026</t>
  </si>
  <si>
    <t>Factura  00100001010000000743
3/12/2021</t>
  </si>
  <si>
    <t>0822021002200027</t>
  </si>
  <si>
    <t>00100101010000001965</t>
  </si>
  <si>
    <t>Factura  00100101010000001965
3/12/2021</t>
  </si>
  <si>
    <t>Desarrollos Internacionales de Salud S.A</t>
  </si>
  <si>
    <t>0822021002200028</t>
  </si>
  <si>
    <t>00100001010000017188
00100001010000017807</t>
  </si>
  <si>
    <t>Factura  00100001010000017188
00100001010000017807
16/11/2021</t>
  </si>
  <si>
    <t>Facturas publicadas en el expediente digital</t>
  </si>
  <si>
    <t>0062021001900018</t>
  </si>
  <si>
    <t>2021CD-000073-0010500001</t>
  </si>
  <si>
    <t>0432021000500151-00</t>
  </si>
  <si>
    <t>08200002010000002050</t>
  </si>
  <si>
    <t>Factura  08200002010000002050
26/10/2021</t>
  </si>
  <si>
    <t>0062021001900016</t>
  </si>
  <si>
    <t>2021CD-000074-0010500001</t>
  </si>
  <si>
    <t>Útiles y materiales médico, hospitalario y de investigación</t>
  </si>
  <si>
    <t>0432021000200002-00</t>
  </si>
  <si>
    <t>00100001010000025690</t>
  </si>
  <si>
    <t>Factura  00100001010000025690
27/10/2021</t>
  </si>
  <si>
    <t>Ecomedica Internacional S.A.</t>
  </si>
  <si>
    <t>0432021000200003-00</t>
  </si>
  <si>
    <t>00100001010000034045</t>
  </si>
  <si>
    <t>Factura  00100001010000034045
24/11/2021</t>
  </si>
  <si>
    <t>0432021000200005-00</t>
  </si>
  <si>
    <t>00100001010000014979</t>
  </si>
  <si>
    <t>Factura  00100001010000014979
22/12/2021</t>
  </si>
  <si>
    <t>Se aplicó clausula penal del 25%. Factura publicada en el expediente digital</t>
  </si>
  <si>
    <t>0062021001900019</t>
  </si>
  <si>
    <t>2021CD-000075-0010500001</t>
  </si>
  <si>
    <t xml:space="preserve">Compra de mesas plegables y sillas </t>
  </si>
  <si>
    <t>Basic Seats</t>
  </si>
  <si>
    <t xml:space="preserve">0432021000500152-00        </t>
  </si>
  <si>
    <t>00100001010111009220</t>
  </si>
  <si>
    <t>Adriana</t>
  </si>
  <si>
    <t>Factura  00100001010111009220
26/10/2021</t>
  </si>
  <si>
    <t>Muebles Alvarado</t>
  </si>
  <si>
    <t>0432021000500153-00</t>
  </si>
  <si>
    <t>00100001010000033449</t>
  </si>
  <si>
    <t>Factura  00100001010000033449
23/11/2021</t>
  </si>
  <si>
    <t>0062021001800047</t>
  </si>
  <si>
    <t>2021CD-000076-0010500001</t>
  </si>
  <si>
    <t>0062021001800049</t>
  </si>
  <si>
    <t>2021CD-000077-0010500001</t>
  </si>
  <si>
    <t>Compra de Repuestos y Accesorios</t>
  </si>
  <si>
    <t>0432021000200004-00</t>
  </si>
  <si>
    <t>00100001010000000114</t>
  </si>
  <si>
    <t>Factura  00100001010000000114
26/10/2021</t>
  </si>
  <si>
    <t>0062021001800050</t>
  </si>
  <si>
    <t>0062021001800051</t>
  </si>
  <si>
    <t>2021CD-000078-0010500001</t>
  </si>
  <si>
    <t>Servicio de mantenimiento y reparación de maquinaria</t>
  </si>
  <si>
    <t>0062021001800052</t>
  </si>
  <si>
    <t xml:space="preserve">0062021000200014 </t>
  </si>
  <si>
    <t>2021CD-000079-0010500001</t>
  </si>
  <si>
    <t>Compra de Materiales y Útiles de limpieza, según Protocolo lineamientos del Ministerio de Salud Jabón espumoso</t>
  </si>
  <si>
    <t>Inversiones y Desarrollos ARI-HE</t>
  </si>
  <si>
    <t>0432021000500163-00</t>
  </si>
  <si>
    <t>00100001010000001570</t>
  </si>
  <si>
    <t>Factura  00100001010000001570
11/11/2021</t>
  </si>
  <si>
    <t>Distribuidora DISFAZU S.A.</t>
  </si>
  <si>
    <t>0432021000500161-00</t>
  </si>
  <si>
    <t>00100001010000016870</t>
  </si>
  <si>
    <t>Factura  00100001010000016870
01/11/2021</t>
  </si>
  <si>
    <t>0062021000200013</t>
  </si>
  <si>
    <t>2021CD-000080-0010500001</t>
  </si>
  <si>
    <t>Compra de IPAD Pro y IPADs mini</t>
  </si>
  <si>
    <t>0432021000500162-00</t>
  </si>
  <si>
    <t>00600001010000005114</t>
  </si>
  <si>
    <t>Factura  00600001010000005114
23/11/2021</t>
  </si>
  <si>
    <t>Alberson Roberth Rodríguez Matamoros</t>
  </si>
  <si>
    <t>0432021000500160-00</t>
  </si>
  <si>
    <t>00100001010000000065</t>
  </si>
  <si>
    <t>Factura  00100001010000000065
13/12/2021</t>
  </si>
  <si>
    <t>0062021002100006</t>
  </si>
  <si>
    <t>2021CD-000081-0010500001</t>
  </si>
  <si>
    <t>Productos de papel, cartón e impresos - Libro Plant Parasitic Nematodes in Subtropical and Tropical Agriculture para el Laboratorio de Fitoprotección del INTA</t>
  </si>
  <si>
    <t>0432021000500158-00</t>
  </si>
  <si>
    <t>00100001010000000696</t>
  </si>
  <si>
    <t>Factura  00100001010000000696
26/10/2021</t>
  </si>
  <si>
    <t>0062021002200012</t>
  </si>
  <si>
    <t>2021CD-000082-0010500001</t>
  </si>
  <si>
    <t>Compra de productos de papel, cartón e impresos versión 3</t>
  </si>
  <si>
    <t>0822021002200033</t>
  </si>
  <si>
    <t>00100001010000002165</t>
  </si>
  <si>
    <t>Factura  00100001010000002165
20/12/2021</t>
  </si>
  <si>
    <t>0822021002200034</t>
  </si>
  <si>
    <t>00100001010000011007</t>
  </si>
  <si>
    <t>Factura  00100001010000011007
22/12/2021</t>
  </si>
  <si>
    <t>0062021002200015</t>
  </si>
  <si>
    <t>2021CD-000083-0010500001</t>
  </si>
  <si>
    <t>Compra de recargas de gases especiales para el INTA La Unión</t>
  </si>
  <si>
    <t>GASPRO Costa Rica</t>
  </si>
  <si>
    <t>0822021002200032</t>
  </si>
  <si>
    <t>00100001010000000228</t>
  </si>
  <si>
    <t>Factura  00100001010000000228
15/11/2021</t>
  </si>
  <si>
    <t>0822021002200031</t>
  </si>
  <si>
    <t>00100001010000028903</t>
  </si>
  <si>
    <t>Factura  00100001010000028903
15/11/2021</t>
  </si>
  <si>
    <t>TRIGAS</t>
  </si>
  <si>
    <t>0822021002200030</t>
  </si>
  <si>
    <t>00200001010000038958</t>
  </si>
  <si>
    <t>Factura  00200001010000038958
15/11/2021</t>
  </si>
  <si>
    <t>0062021002200014</t>
  </si>
  <si>
    <t xml:space="preserve"> 2021CD-000084-0010500001</t>
  </si>
  <si>
    <t>Compra de repuestos y accesorios para equipos de análisis de los laboratorios versión 2</t>
  </si>
  <si>
    <t>0432021000200006-00</t>
  </si>
  <si>
    <t>00100001010000000563</t>
  </si>
  <si>
    <t>Factura  00100001010000000563
16/12/2021</t>
  </si>
  <si>
    <t>0062021001800055</t>
  </si>
  <si>
    <t>2021CD-000085-0010500001</t>
  </si>
  <si>
    <t>Compra de Textiles y Vestuarios</t>
  </si>
  <si>
    <t>Rojo Valcor S.A.</t>
  </si>
  <si>
    <t>0432021000500171-00</t>
  </si>
  <si>
    <t>00100001010000000643</t>
  </si>
  <si>
    <t>Factura  00100001010000000643
22/11/2021</t>
  </si>
  <si>
    <t>0432021000500173-00</t>
  </si>
  <si>
    <t xml:space="preserve">00100001010000026266 </t>
  </si>
  <si>
    <t>Factura  00100001010000026266
22/11/2021</t>
  </si>
  <si>
    <t>0062021002200013</t>
  </si>
  <si>
    <t>2021CD-000086-0010500001</t>
  </si>
  <si>
    <t>0062021001900021</t>
  </si>
  <si>
    <t>2021CD-000087-0010500001</t>
  </si>
  <si>
    <t>Compra de bebidas hidratantes EEEJN</t>
  </si>
  <si>
    <t>Ale y Sebastian de Centro America S.A</t>
  </si>
  <si>
    <t>0432021000500165-00</t>
  </si>
  <si>
    <t>00100001010000000006</t>
  </si>
  <si>
    <t>Factura  00100001010000000006
16/11/2021</t>
  </si>
  <si>
    <t>0062021001800056</t>
  </si>
  <si>
    <t>2021CD-000088-0010500001</t>
  </si>
  <si>
    <t>DISMEDICA de Costa Rica</t>
  </si>
  <si>
    <t>0432021000500176-00</t>
  </si>
  <si>
    <t>00100001010000004761</t>
  </si>
  <si>
    <t>Factura  00100001010000004761
16/11/2021</t>
  </si>
  <si>
    <t>0062021002100008</t>
  </si>
  <si>
    <t>Servimedical Group S.A.</t>
  </si>
  <si>
    <t>0432021000500178-00</t>
  </si>
  <si>
    <t xml:space="preserve">00100001010000002076 </t>
  </si>
  <si>
    <t>Factura  00100001010000002076
16/11/2021</t>
  </si>
  <si>
    <t>0432021000500179-00</t>
  </si>
  <si>
    <t>00100001010000000654</t>
  </si>
  <si>
    <t>Factura  00100001010000000654
6/12/2021</t>
  </si>
  <si>
    <t>Compra de herramientas e instrumentos para el Departamento de Laboratorios del INTA</t>
  </si>
  <si>
    <t>Abigail Salazar Segura</t>
  </si>
  <si>
    <t>0432021000500180-00</t>
  </si>
  <si>
    <t>00100001010000000040</t>
  </si>
  <si>
    <t>Factura  00100001010000000040
22/11/2021</t>
  </si>
  <si>
    <t>0062021001800044</t>
  </si>
  <si>
    <t>2021CD-000089-0010500001</t>
  </si>
  <si>
    <t>Mantenimiento y reparación de otros equipos</t>
  </si>
  <si>
    <t>0062021002100010</t>
  </si>
  <si>
    <t xml:space="preserve"> 2021CD-000090-0010500001</t>
  </si>
  <si>
    <t>Compra de bolsas para el vivero del laboratorio de cultivo de tejidos de la Estación Experimental los Diamantes</t>
  </si>
  <si>
    <t>0432021000200007-00</t>
  </si>
  <si>
    <t>01900002010000018852</t>
  </si>
  <si>
    <t>Factura  01900002010000018852
15/11/2021</t>
  </si>
  <si>
    <t>0062021000200018</t>
  </si>
  <si>
    <t>2021CD-000091-0010500001</t>
  </si>
  <si>
    <t>Servicios de levantamiento de inventario</t>
  </si>
  <si>
    <t>Desarrollo de Contabilidad y Consultoria DDC Limitada</t>
  </si>
  <si>
    <t>0432021000500174-00</t>
  </si>
  <si>
    <t>00100001010000001279</t>
  </si>
  <si>
    <t>Factura  00100001010000001279
14/12/2021</t>
  </si>
  <si>
    <t>0062021002200016</t>
  </si>
  <si>
    <t>2021CD-000092-0010500001</t>
  </si>
  <si>
    <t>Mantenimiento y reparación de otros equipos (Motoguadañas)</t>
  </si>
  <si>
    <t xml:space="preserve">Roberto de Jesus Garcia </t>
  </si>
  <si>
    <t>0432021000500175-00</t>
  </si>
  <si>
    <t>00100001010000000227</t>
  </si>
  <si>
    <t>Factura  00100001010000000227
14/12/2021</t>
  </si>
  <si>
    <t>0062021000200017</t>
  </si>
  <si>
    <t>2021CD-000093-0010500001</t>
  </si>
  <si>
    <t>Capacitación plataforma SICOP</t>
  </si>
  <si>
    <t>RACSA</t>
  </si>
  <si>
    <t>0432021000500164-00</t>
  </si>
  <si>
    <t>00100001010000002200</t>
  </si>
  <si>
    <t>Factura  00100001010000002200
20/09/2021</t>
  </si>
  <si>
    <t>0062021002200017</t>
  </si>
  <si>
    <t>2021CD-000094-0010500001</t>
  </si>
  <si>
    <t>Compra de vidrios (1x1x1/4) y espejos para las Estaciones</t>
  </si>
  <si>
    <t>Manrique Durán Ballestero</t>
  </si>
  <si>
    <t>0432021000200008-00</t>
  </si>
  <si>
    <t>00100001010000001619
00100001010000001620</t>
  </si>
  <si>
    <t>Factura  00100001010000001619
00100001010000001620
30/11/2021</t>
  </si>
  <si>
    <t>0062021001900023</t>
  </si>
  <si>
    <t>2021CD-000095-0010500001</t>
  </si>
  <si>
    <t>Compra de materiales asfálticos para construcción</t>
  </si>
  <si>
    <t>0432021000200009-00</t>
  </si>
  <si>
    <t>00100001010000001285</t>
  </si>
  <si>
    <t>Factura  00100001010000001285
25/11/2021</t>
  </si>
  <si>
    <t>Se aprobó prorroga. Factura publicada en el expediente digital</t>
  </si>
  <si>
    <t>0062021001800057</t>
  </si>
  <si>
    <t xml:space="preserve"> 2021CD-000096-0010500001</t>
  </si>
  <si>
    <t>0062021001800058</t>
  </si>
  <si>
    <t>2021CD-000097-0010500001</t>
  </si>
  <si>
    <t xml:space="preserve">Servicio de mantenimiento y reparación de maquinaria agrícola
</t>
  </si>
  <si>
    <t>0432021000200010-00</t>
  </si>
  <si>
    <t>00100003010000012013</t>
  </si>
  <si>
    <t>Factura  00100003010000012013
26/11/2021</t>
  </si>
  <si>
    <t>0062021001800059</t>
  </si>
  <si>
    <t>00100006010000002378
00100006010000002421
00100006010000002364</t>
  </si>
  <si>
    <t>Factura  00100006010000002378
00100006010000002421
00100006010000002364
21/12/2021</t>
  </si>
  <si>
    <t>0062021002200018</t>
  </si>
  <si>
    <t>2021CD-000098-0010500001</t>
  </si>
  <si>
    <t>Compra institucional de otros productos químicos versión 2</t>
  </si>
  <si>
    <t>Biocientifica Internacional S D R L Limitada</t>
  </si>
  <si>
    <t>0432021000500177-00</t>
  </si>
  <si>
    <t>No hay presupuesto para crear ordenes de pedido</t>
  </si>
  <si>
    <t>Sin ordenes</t>
  </si>
  <si>
    <t>CIAMESA S.A.</t>
  </si>
  <si>
    <t>0432021000500181-00</t>
  </si>
  <si>
    <t>0062021001800065</t>
  </si>
  <si>
    <t>2021CD-000099-0010500001</t>
  </si>
  <si>
    <t>Mejoramiento y construcción de caminos de lastre</t>
  </si>
  <si>
    <t>Constructora Albosa S.A</t>
  </si>
  <si>
    <t>0432021000500183-00</t>
  </si>
  <si>
    <t>00100001010000010470</t>
  </si>
  <si>
    <t>Factura  00100001010000010470
21/12/2021</t>
  </si>
  <si>
    <t>Factura publicada en el expediente digital. Se pagó a cuenta del juzgado.</t>
  </si>
  <si>
    <t>0062021001800064</t>
  </si>
  <si>
    <t>2021CD-000100-0010500001</t>
  </si>
  <si>
    <t>Transmena de Cartago SA</t>
  </si>
  <si>
    <t>0432021000500184-00</t>
  </si>
  <si>
    <t>00100001010000000498</t>
  </si>
  <si>
    <t>Factura  00100001010000000498
10/12/2021</t>
  </si>
  <si>
    <t>0432021000500184-01</t>
  </si>
  <si>
    <t>00100001010000000500</t>
  </si>
  <si>
    <t>Factura  00100001010000000500
21/12/2021</t>
  </si>
  <si>
    <t>0062021002100005</t>
  </si>
  <si>
    <t>2021CD-000101-0010500001</t>
  </si>
  <si>
    <t>Equipo sanitario, de laboratorio e investigación: compra de equipo vario para el laboratorio de cultivo de tejidos de CD</t>
  </si>
  <si>
    <t>Goltech de Costa Rica S.A.</t>
  </si>
  <si>
    <t>0432021000500186-00</t>
  </si>
  <si>
    <t xml:space="preserve">00100003010000000105 </t>
  </si>
  <si>
    <t>Factura  00100003010000000105 
26/11/2021</t>
  </si>
  <si>
    <t>0432021000500187-00</t>
  </si>
  <si>
    <t>00100001010000011005</t>
  </si>
  <si>
    <t>Factura  00100001010000011005
21/12/2021</t>
  </si>
  <si>
    <t>Diprolab de Centro América Corp S.A.</t>
  </si>
  <si>
    <t>0432021000500188-00</t>
  </si>
  <si>
    <t>00100001010000031514</t>
  </si>
  <si>
    <t>Factura  00100001010000031514
26/11/2021</t>
  </si>
  <si>
    <t>0432021000500189-00</t>
  </si>
  <si>
    <t>00200006010000003221</t>
  </si>
  <si>
    <t>Factura  00200006010000003221
17/12/2021</t>
  </si>
  <si>
    <t>0062021001800067</t>
  </si>
  <si>
    <t>2021CD-000102-0010500001</t>
  </si>
  <si>
    <t>Mejoramiento y construcción de caminos de lastre y dique</t>
  </si>
  <si>
    <t>Consorcio Jiménez Moya</t>
  </si>
  <si>
    <t>0432021000500191-00</t>
  </si>
  <si>
    <t>00100001010000000031</t>
  </si>
  <si>
    <t>Factura  00100001010000000031
17/12/2021</t>
  </si>
  <si>
    <t>0432021000500191-01</t>
  </si>
  <si>
    <t>00100001010000000032</t>
  </si>
  <si>
    <t>Factura  00100001010000000032
20/12/2021</t>
  </si>
  <si>
    <t>0062021001800066</t>
  </si>
  <si>
    <t>2021CD-000103-0010500001</t>
  </si>
  <si>
    <t>Mantenimiento y reparación edificios</t>
  </si>
  <si>
    <t>Constructora Kafar S.A.</t>
  </si>
  <si>
    <t>0432021000500185-00</t>
  </si>
  <si>
    <t>00100001010000000018</t>
  </si>
  <si>
    <t>Factura  00100001010000000018
2/12/2021</t>
  </si>
  <si>
    <t>0062021000200015</t>
  </si>
  <si>
    <t>2021CD-000104-0010500001</t>
  </si>
  <si>
    <t>Compra de Tóner y tintas para cubrir las necesidades de las Dependencias del INTA</t>
  </si>
  <si>
    <t>R V Acon S.A.</t>
  </si>
  <si>
    <t>0432021000500192-00</t>
  </si>
  <si>
    <t>00100001010000008339</t>
  </si>
  <si>
    <t>Factura  00100001010000008339
16/12/2021</t>
  </si>
  <si>
    <t>Consorcio REBI S.A.</t>
  </si>
  <si>
    <t>0432021000500193-00</t>
  </si>
  <si>
    <t>00100001010000002592</t>
  </si>
  <si>
    <t>Factura  00100001010000002592
21/12/2021</t>
  </si>
  <si>
    <t>Productive Business Solutions S.A.</t>
  </si>
  <si>
    <t>0432021000500194-00</t>
  </si>
  <si>
    <t>00200002010000003009</t>
  </si>
  <si>
    <t>Factura  00200002010000003009
9/12/2021</t>
  </si>
  <si>
    <t>0062021001800060</t>
  </si>
  <si>
    <t>2021CD-000105-0010500001</t>
  </si>
  <si>
    <t>0062021001800061</t>
  </si>
  <si>
    <t>0062021002100009</t>
  </si>
  <si>
    <t>2021CD-000106-0010500001</t>
  </si>
  <si>
    <t>Compra de útiles y materiales de investigación para el Departamento de Laboratorios del INTA</t>
  </si>
  <si>
    <t>0432021000500202-00</t>
  </si>
  <si>
    <t>00100004010000030590</t>
  </si>
  <si>
    <t>Factura  00100004010000030590
10/12/2021</t>
  </si>
  <si>
    <t>0432021000500201-00</t>
  </si>
  <si>
    <t>00100001010000031972</t>
  </si>
  <si>
    <t>Factura  00100001010000031972
17/12/2021</t>
  </si>
  <si>
    <t>Yire Médica H P S.A.</t>
  </si>
  <si>
    <t>0432021000500200-00</t>
  </si>
  <si>
    <t>00100001010000066639</t>
  </si>
  <si>
    <t>Factura  00100001010000066639
17/12/2021</t>
  </si>
  <si>
    <t>Grupo Unihospi S.A.</t>
  </si>
  <si>
    <t>0432021000500199-00</t>
  </si>
  <si>
    <t>00100001010000000926</t>
  </si>
  <si>
    <t>Factura  00100001010000000926
15/12/2021</t>
  </si>
  <si>
    <t>0432021000500203-00</t>
  </si>
  <si>
    <t>00100001010000002203</t>
  </si>
  <si>
    <t>Factura  00100001010000002203
16/12/2021</t>
  </si>
  <si>
    <t>0062021001900022</t>
  </si>
  <si>
    <t>2021CD-000107-0010500001</t>
  </si>
  <si>
    <t>Compra de materiales metálicos para la construcción</t>
  </si>
  <si>
    <t>Papagayo do it Center S.A.</t>
  </si>
  <si>
    <t xml:space="preserve">0432021000500195-00 </t>
  </si>
  <si>
    <t>00100041010000016613</t>
  </si>
  <si>
    <t>Factura  00100041010000016613
17/12/2021</t>
  </si>
  <si>
    <t>0432021000500196-00</t>
  </si>
  <si>
    <t>00100001010000002480</t>
  </si>
  <si>
    <t>Factura  00100001010000002480
20/12/2021</t>
  </si>
  <si>
    <t>0062021000300004</t>
  </si>
  <si>
    <t>2021CD-000108-0010500001</t>
  </si>
  <si>
    <t>Servicio de mantenimiento preventivo y correctivo de dispensadores de agua del INTA</t>
  </si>
  <si>
    <t>CARICO C.R. Group S.A.</t>
  </si>
  <si>
    <t>0432021000500197-00</t>
  </si>
  <si>
    <t>00100001010000007305</t>
  </si>
  <si>
    <t>Factura  00100001010000007305
9/12/2021</t>
  </si>
  <si>
    <t>0062021000300003</t>
  </si>
  <si>
    <t>2021CD-000109-0010500001</t>
  </si>
  <si>
    <t>0432021000500190-00</t>
  </si>
  <si>
    <t>00100001010000000091</t>
  </si>
  <si>
    <t>Factura  00100001010000000091
10/12/2021</t>
  </si>
  <si>
    <t>0062021000200019</t>
  </si>
  <si>
    <t xml:space="preserve"> 2021CD-000110-0010500001</t>
  </si>
  <si>
    <t xml:space="preserve">Compra de suministros para la prevención y resguardo ante la emergencia nacional por el Covid 19
</t>
  </si>
  <si>
    <t>0432021000200011-00</t>
  </si>
  <si>
    <t>00100001010000017460</t>
  </si>
  <si>
    <t>Factura  00100001010000017460
6/12/2021</t>
  </si>
  <si>
    <t>0432021000200012-00</t>
  </si>
  <si>
    <t>00100001010000005244</t>
  </si>
  <si>
    <t>Factura  00100001010000005244
9/12/2021</t>
  </si>
  <si>
    <t>0062021000300006</t>
  </si>
  <si>
    <t>2021CD-000111-0010500001</t>
  </si>
  <si>
    <t>Recarga de extintores varias sedes INTA</t>
  </si>
  <si>
    <t>Asesoría Optima en Seguridad Industrial ASOSI S.A.</t>
  </si>
  <si>
    <t>0432021000200013-00</t>
  </si>
  <si>
    <t>00100001010000024744</t>
  </si>
  <si>
    <t>Factura  00100001010000024744
17/12/2021</t>
  </si>
  <si>
    <t>Extintores MADD S.A.</t>
  </si>
  <si>
    <t>0432021000200014-00</t>
  </si>
  <si>
    <t>00100001010000003745</t>
  </si>
  <si>
    <t>Factura  00100001010000003745
20/12/2021</t>
  </si>
  <si>
    <t>0062021000300005</t>
  </si>
  <si>
    <t>2021CD-000112-0010500001</t>
  </si>
  <si>
    <t>Contratación del Servicio de posicionamiento global, que permita el monitoreo y administración, en tiempo real, de la flotilla vehicular del INTA</t>
  </si>
  <si>
    <t>Corporación Solintec C R S.A</t>
  </si>
  <si>
    <t>0432021000500205-00</t>
  </si>
  <si>
    <t>Inicia en enero</t>
  </si>
  <si>
    <t>Enero 2022 inicia el servicio</t>
  </si>
  <si>
    <t>2021CD-000113-0010500001</t>
  </si>
  <si>
    <t>Renovación de Licenciamento Eset Endpoint Security Cloud</t>
  </si>
  <si>
    <t>BL ONE Sociedad Anónima</t>
  </si>
  <si>
    <t>0432021000200015-00</t>
  </si>
  <si>
    <t>00100001010000003144</t>
  </si>
  <si>
    <t>Factura  00100001010000003144
28/12/2021</t>
  </si>
  <si>
    <t>Fecha de ingreso</t>
  </si>
  <si>
    <t>Fecha de Contrato o Pedido</t>
  </si>
  <si>
    <t>Monto Pendiente de Pago</t>
  </si>
  <si>
    <t>Analista Trámite</t>
  </si>
  <si>
    <t xml:space="preserve">Estado Trámite             </t>
  </si>
  <si>
    <t>0062021001800025</t>
  </si>
  <si>
    <t>2021LA-000001-0010500001</t>
  </si>
  <si>
    <t>Compra de concentrados para porcinos, bovinos, y equinos</t>
  </si>
  <si>
    <t>IMPORTACIONES S M H SOCIEDAD ANONIMA</t>
  </si>
  <si>
    <t>0822021001800065</t>
  </si>
  <si>
    <t>00200001010000008782</t>
  </si>
  <si>
    <t>Factura 00200001010000008782 20/08/2021</t>
  </si>
  <si>
    <t>0822021001800076</t>
  </si>
  <si>
    <t>00200001010000008871</t>
  </si>
  <si>
    <t>Factura 00200001010000008871 10/09/2021</t>
  </si>
  <si>
    <t>0822021001800083</t>
  </si>
  <si>
    <t>00200001010000008949
00200001010000008948</t>
  </si>
  <si>
    <t>Factura 00200001010000008949
00200001010000008948 28/09/2021</t>
  </si>
  <si>
    <t>0822021001800092</t>
  </si>
  <si>
    <t>00200001010000009134
00200001010000009164</t>
  </si>
  <si>
    <t>Factura 00200001010000009134 00200001010000009164 05/11/2021</t>
  </si>
  <si>
    <t>0822021001800102</t>
  </si>
  <si>
    <t>00200001010000009350
00200001010000009319</t>
  </si>
  <si>
    <t>Factura 00200001010000009350
00200001010000009319 8/12/2021</t>
  </si>
  <si>
    <t xml:space="preserve">0062021001800048 </t>
  </si>
  <si>
    <t>2021LA-000002-0010500001</t>
  </si>
  <si>
    <t>Compra de maquinaria y equipo de producción</t>
  </si>
  <si>
    <t>El Colono Agropecuario S.,A</t>
  </si>
  <si>
    <t>0432021000500172-00</t>
  </si>
  <si>
    <t>09000002010000018944</t>
  </si>
  <si>
    <t>Factura 09000002010000018944 18/11/2021</t>
  </si>
  <si>
    <t>0062021001800054</t>
  </si>
  <si>
    <t>2021LA-000003-0010500001</t>
  </si>
  <si>
    <t xml:space="preserve">Maquinaria y equipo para la producción
</t>
  </si>
  <si>
    <t>Comercial de Potencia y Maquinaria S.A</t>
  </si>
  <si>
    <t>0432021000500182-00</t>
  </si>
  <si>
    <t>00100001010000040749
00100001010000040750</t>
  </si>
  <si>
    <t>Factura 00100001010000040749
00100001010000040750 30/11/2021</t>
  </si>
  <si>
    <t>0062021001900011</t>
  </si>
  <si>
    <t>Deshumificadores y planta eléctrica</t>
  </si>
  <si>
    <t xml:space="preserve">Infructuosa </t>
  </si>
  <si>
    <t>0062021002200010</t>
  </si>
  <si>
    <t>2021LA-000004-0010500001</t>
  </si>
  <si>
    <t>Compra de equipo vario para el complejo laboratorial del INTA en la Unión de Cartago</t>
  </si>
  <si>
    <t xml:space="preserve">Scanco Tecnologia </t>
  </si>
  <si>
    <t>0432021000500198-00</t>
  </si>
  <si>
    <t>00100001010000003059</t>
  </si>
  <si>
    <t>Factura 00100001010000003059 20/12/2021</t>
  </si>
  <si>
    <t>0432021000500204-00</t>
  </si>
  <si>
    <t>00100001010000017777</t>
  </si>
  <si>
    <t>Factura 00100001010000017777 17/12/2021</t>
  </si>
  <si>
    <t>Periodo que Cubre el Pago</t>
  </si>
  <si>
    <t>Lugar</t>
  </si>
  <si>
    <t>Analista</t>
  </si>
  <si>
    <t>2017CD-000131-0010500001</t>
  </si>
  <si>
    <t>Contratación de servicios profesionales para hospedar y administrar las plataformas informáticas del INTA</t>
  </si>
  <si>
    <t>ROLOSA S.A</t>
  </si>
  <si>
    <t>0432017001600010-04</t>
  </si>
  <si>
    <t>Del 15/12/20 al 14/01/21</t>
  </si>
  <si>
    <t>00100001010000000402</t>
  </si>
  <si>
    <t>Factura 00100001010000000402 16/02/2021</t>
  </si>
  <si>
    <t>PM-2021-014</t>
  </si>
  <si>
    <t>Del 15/01/21 al 14/02/21</t>
  </si>
  <si>
    <t>00100001010000000420</t>
  </si>
  <si>
    <t>Factura 00100001010000000420 23/02/2021</t>
  </si>
  <si>
    <t>PM-2021-026</t>
  </si>
  <si>
    <t>Del 15/02/20 al 14/03/21</t>
  </si>
  <si>
    <t>00100001010000000422</t>
  </si>
  <si>
    <t>Factura 00100001010000000422 23/03/2021</t>
  </si>
  <si>
    <t>PM-2021-032</t>
  </si>
  <si>
    <t>Del 15/03/20 al 14/04/21</t>
  </si>
  <si>
    <t>00100001010000000429</t>
  </si>
  <si>
    <t>Factura 00100001010000000429 11/05/2021</t>
  </si>
  <si>
    <t>Del 15/04/20 al 14/05/21</t>
  </si>
  <si>
    <t>00100001010000000437</t>
  </si>
  <si>
    <t xml:space="preserve">Factura 00100001010000000437 18/05/2021 </t>
  </si>
  <si>
    <t>Del 15/05/20 al 14/06/21</t>
  </si>
  <si>
    <t>00100001010000000440</t>
  </si>
  <si>
    <t>Factura 00100001010000000440 15/06/2021</t>
  </si>
  <si>
    <t>Del 15/06/20 al 14/07/21</t>
  </si>
  <si>
    <t>00100001010000000454</t>
  </si>
  <si>
    <t>Factura 00100001010000000454 16/07/2021</t>
  </si>
  <si>
    <t>Del 15/07/20 al 14/08/21</t>
  </si>
  <si>
    <t>00100001010000000459</t>
  </si>
  <si>
    <t>Factura 00100001010000000459 16/08/2021</t>
  </si>
  <si>
    <t>Del 15/08/20 al 14/09/21</t>
  </si>
  <si>
    <t>00100001010000000467</t>
  </si>
  <si>
    <t>Factura 00100001010000000467 15/09/2021</t>
  </si>
  <si>
    <t>Del 15/09/20 al 14/10/21</t>
  </si>
  <si>
    <t>00100001010000000478</t>
  </si>
  <si>
    <t>Factura 00100001010000000478 14/10/2021</t>
  </si>
  <si>
    <t>Del 15/10/20 al 14/11/21</t>
  </si>
  <si>
    <t>00100001010000000486</t>
  </si>
  <si>
    <t>Factura 00100001010000000486 19/11/2021</t>
  </si>
  <si>
    <t>2017CD-000156-0010500001</t>
  </si>
  <si>
    <t>Sat Geo S.A</t>
  </si>
  <si>
    <t>0432017001600019-03</t>
  </si>
  <si>
    <t>Del 01/01/21 al 31/01/21</t>
  </si>
  <si>
    <t>00100004010000004717</t>
  </si>
  <si>
    <t>Factura 00100004010000004717 18/02/2021</t>
  </si>
  <si>
    <t>PM-2021-017</t>
  </si>
  <si>
    <t>Del 01/02/21 al 28/02/21</t>
  </si>
  <si>
    <t>00100004010000004853</t>
  </si>
  <si>
    <t>Factura 00100004010000004853  09/03/2021</t>
  </si>
  <si>
    <t>PM-2021-029</t>
  </si>
  <si>
    <t>Del 01/03/21 al 31/03/21</t>
  </si>
  <si>
    <t>00100004010000004995</t>
  </si>
  <si>
    <t>Factura 00100004010000004995 13/04/2021</t>
  </si>
  <si>
    <t>Del 01/04/21 al 30/04/21</t>
  </si>
  <si>
    <t>00100004010000005166</t>
  </si>
  <si>
    <t>Factura 00100004010000005166 20/05/2021</t>
  </si>
  <si>
    <t>Del 01/05/21 al 31/05/21</t>
  </si>
  <si>
    <t>00100004010000005324</t>
  </si>
  <si>
    <t>Factura 00100004010000005324 09/06/2021</t>
  </si>
  <si>
    <t>Del 01/06/21 al 30/06/21</t>
  </si>
  <si>
    <t>00100004010000005492</t>
  </si>
  <si>
    <t>Factura 00100004010000005492 30/06/2021</t>
  </si>
  <si>
    <t>Del 01/07/21 al 31/07/21</t>
  </si>
  <si>
    <t>00100004010000005625</t>
  </si>
  <si>
    <t>Factura 00100004010000005625 31/07/2021</t>
  </si>
  <si>
    <t>Del 01/08/21 al 31/08/21</t>
  </si>
  <si>
    <t>00100004010000005786</t>
  </si>
  <si>
    <t>Factura 00100004010000005786 31/08/2021</t>
  </si>
  <si>
    <t>Del 01/09/21 al 30/09/21</t>
  </si>
  <si>
    <t>00100004010000005934</t>
  </si>
  <si>
    <t>Factura 00100004010000005934 30/09/2021</t>
  </si>
  <si>
    <t>Del 01/10/21 al 31/10/21</t>
  </si>
  <si>
    <t>00100004010000006067</t>
  </si>
  <si>
    <t>Factura 00100004010000006067 31/10/2021</t>
  </si>
  <si>
    <t>674 992,60</t>
  </si>
  <si>
    <t>00100004010000006226</t>
  </si>
  <si>
    <t>Factura 00100004010000006226 30/11/2021</t>
  </si>
  <si>
    <t>Del 01/12/21 al 21/12/21</t>
  </si>
  <si>
    <t>00100004010000006318</t>
  </si>
  <si>
    <t>Factura 00100004010000006318 21/12/2021</t>
  </si>
  <si>
    <t>2017LA-000003-0010500001</t>
  </si>
  <si>
    <t>Servicio de Alimentación para eventos de Capacitación a Productores Nacionales</t>
  </si>
  <si>
    <t xml:space="preserve">Hector Malver Calderon Paniagua
</t>
  </si>
  <si>
    <t>0822021000700002</t>
  </si>
  <si>
    <t>Región Huetar Atlántica</t>
  </si>
  <si>
    <t>00100001010000002036</t>
  </si>
  <si>
    <t>Factura 00100001010000002036 25/06/2021</t>
  </si>
  <si>
    <t>0822021000700003</t>
  </si>
  <si>
    <t>00100001010000002037</t>
  </si>
  <si>
    <t>Factura 00100001010000002037 25/06/2021</t>
  </si>
  <si>
    <t>2017LA-000004-0010500001</t>
  </si>
  <si>
    <t>Seguridad y vigilancia</t>
  </si>
  <si>
    <t>Sevin LTDA</t>
  </si>
  <si>
    <t>0432017001600009-04</t>
  </si>
  <si>
    <t>Diamantes</t>
  </si>
  <si>
    <t>00100001010000005135</t>
  </si>
  <si>
    <t>Factura 00100001010000005135  16/02/2021</t>
  </si>
  <si>
    <t>00100001010000005312</t>
  </si>
  <si>
    <t>Factura 00100001010000005312 09/03/2021</t>
  </si>
  <si>
    <t>00100001010000005494</t>
  </si>
  <si>
    <t>Factura 00100001010000005494  06/04/2021</t>
  </si>
  <si>
    <t>00100001010000005658</t>
  </si>
  <si>
    <t>Factura 00100001010000005658 21/05/2021</t>
  </si>
  <si>
    <t>00100001010000005840</t>
  </si>
  <si>
    <t>Factura 00100001010000005840 01/06/2021</t>
  </si>
  <si>
    <t>00100001010000006032</t>
  </si>
  <si>
    <t>Factura 00100001010000006032 30/06/2021</t>
  </si>
  <si>
    <t>00100001010000006210</t>
  </si>
  <si>
    <t>Factura 00100001010000006210 31/07/2021</t>
  </si>
  <si>
    <t>00100001010000006392</t>
  </si>
  <si>
    <t>Factura 00100001010000006392 31/08/2021</t>
  </si>
  <si>
    <t>Del 01/01/20 al 31/12/20</t>
  </si>
  <si>
    <t>JD-INTA-13-2021</t>
  </si>
  <si>
    <t>Factura 00100001010000006505 31/12/2021</t>
  </si>
  <si>
    <t>Resolución publicada en el expediente digital</t>
  </si>
  <si>
    <t>00100001010000006563</t>
  </si>
  <si>
    <t>Factura 00100001010000006563 30/09/2021</t>
  </si>
  <si>
    <t>00100001010000006739</t>
  </si>
  <si>
    <t>Factura 00100001010000006739 31/10/2021</t>
  </si>
  <si>
    <t>Del 01/11/18 al 30/10/19</t>
  </si>
  <si>
    <t>00100001010000007069</t>
  </si>
  <si>
    <t>Factura 00100001010000007069 21/12/2021</t>
  </si>
  <si>
    <t>Reajuste de precios. Factura publicada en el expediente digital</t>
  </si>
  <si>
    <t>2017LA-000006-0010500001</t>
  </si>
  <si>
    <t>Mantenimiento preventivo y correctivo flotilla vehicular INTA</t>
  </si>
  <si>
    <t>Cuatro en Línea</t>
  </si>
  <si>
    <t>0822021000300001</t>
  </si>
  <si>
    <t>00100001010000005933</t>
  </si>
  <si>
    <t>Factura 00100001010000005933 16/02/2021</t>
  </si>
  <si>
    <t>0822021000300002</t>
  </si>
  <si>
    <t>00100001010000005934</t>
  </si>
  <si>
    <t>Factura 00100001010000005934 16/02/2021</t>
  </si>
  <si>
    <t xml:space="preserve">PM-2021-017
</t>
  </si>
  <si>
    <t>0822021000300003</t>
  </si>
  <si>
    <t>00100001010000005935</t>
  </si>
  <si>
    <t>Factura 00100001010000005935 16/02/2021</t>
  </si>
  <si>
    <t>0822021000300004</t>
  </si>
  <si>
    <t>00100001010000005974</t>
  </si>
  <si>
    <t>Factura 00100001010000005974 16/02/2021</t>
  </si>
  <si>
    <t>0822021000300005</t>
  </si>
  <si>
    <t>00100001010000005943</t>
  </si>
  <si>
    <t>Factura 00100001010000005943 16/02/2021</t>
  </si>
  <si>
    <t>0822021000300006</t>
  </si>
  <si>
    <t>00100001010000005995</t>
  </si>
  <si>
    <t>Factura 00100001010000005995 02/02/2021</t>
  </si>
  <si>
    <t xml:space="preserve">PM-2021-019
</t>
  </si>
  <si>
    <t>0822021000300007</t>
  </si>
  <si>
    <t>00100001010000006064</t>
  </si>
  <si>
    <t>Factura 00100001010000006064 23/02/2021</t>
  </si>
  <si>
    <t xml:space="preserve">PM-2021-022
</t>
  </si>
  <si>
    <t>0822021000300008</t>
  </si>
  <si>
    <t>420 925,00</t>
  </si>
  <si>
    <t>00100001010000006008</t>
  </si>
  <si>
    <t>Factura 00100001010000006008 27/05/2021</t>
  </si>
  <si>
    <t>0822021000300010</t>
  </si>
  <si>
    <t>00100001010000006145</t>
  </si>
  <si>
    <t>Factura 00100001010000006145 25/02/2021</t>
  </si>
  <si>
    <t xml:space="preserve">PM-2021-026
</t>
  </si>
  <si>
    <t>0822021000300011</t>
  </si>
  <si>
    <t>00100001010000006091</t>
  </si>
  <si>
    <t>Factura 00100001010000006091 23/02/2021</t>
  </si>
  <si>
    <t xml:space="preserve">PM-2021-024
</t>
  </si>
  <si>
    <t>0822021000300012</t>
  </si>
  <si>
    <t>00100001010000006117</t>
  </si>
  <si>
    <t>Factura 00100001010000006117 23/0/2021</t>
  </si>
  <si>
    <t>0822021000300013</t>
  </si>
  <si>
    <t>00100001010000006146</t>
  </si>
  <si>
    <t>Factura 00100001010000006146 25/02/2021</t>
  </si>
  <si>
    <t>0822021000300014</t>
  </si>
  <si>
    <t>00100001010000006124</t>
  </si>
  <si>
    <t>Factura 00100001010000006124 23/2/2021</t>
  </si>
  <si>
    <t>0822021000300015</t>
  </si>
  <si>
    <t>00100001010000006147</t>
  </si>
  <si>
    <t>Factura 00100001010000006147 25/02/2021</t>
  </si>
  <si>
    <t>0822021000300017</t>
  </si>
  <si>
    <t>00100001010000006292</t>
  </si>
  <si>
    <t>Factura 00100001010000006292 11/03/2021</t>
  </si>
  <si>
    <t>0822021000300018</t>
  </si>
  <si>
    <t>00100001010000006215</t>
  </si>
  <si>
    <t>Factura 00100001010000006215 09/03/2021</t>
  </si>
  <si>
    <t>0822021000300019</t>
  </si>
  <si>
    <t>00100001010000006220</t>
  </si>
  <si>
    <t>Factura 00100001010000006220 09/03/2021</t>
  </si>
  <si>
    <t>0822021000300020</t>
  </si>
  <si>
    <t>00100001010000006294</t>
  </si>
  <si>
    <t>Factura 00100001010000006294 11/03/2021</t>
  </si>
  <si>
    <t>0822021000300022</t>
  </si>
  <si>
    <t>00100001010000006293</t>
  </si>
  <si>
    <t>Factura 00100001010000006293 11/03/2021</t>
  </si>
  <si>
    <t>0822021000300023</t>
  </si>
  <si>
    <t>00100001010000006365</t>
  </si>
  <si>
    <t>Factura 00100001010000006365 23/03/2021</t>
  </si>
  <si>
    <t>0822021000300024</t>
  </si>
  <si>
    <t>00100001010000006366</t>
  </si>
  <si>
    <t>Factura 00100001010000006366 23/03/2021</t>
  </si>
  <si>
    <t>0822021000300025</t>
  </si>
  <si>
    <t>00100001010000006387</t>
  </si>
  <si>
    <t>Factura 00100001010000006387 23/03/2021</t>
  </si>
  <si>
    <t>0822021000300026</t>
  </si>
  <si>
    <t>00100001010000006409</t>
  </si>
  <si>
    <t>Factura 00100001010000006409 25/03/2021</t>
  </si>
  <si>
    <t>0822021000300027</t>
  </si>
  <si>
    <t>00100001010000006446</t>
  </si>
  <si>
    <t>Factura 00100001010000006446 13/04/2021</t>
  </si>
  <si>
    <t>0822021000300028</t>
  </si>
  <si>
    <t>00100001010000006411</t>
  </si>
  <si>
    <t>Factura 00100001010000006411 25/03/2021</t>
  </si>
  <si>
    <t>0822021000300029</t>
  </si>
  <si>
    <t>00100001010000006412</t>
  </si>
  <si>
    <t>Factura 00100001010000006412 26/05/2021</t>
  </si>
  <si>
    <t>0822021000300030</t>
  </si>
  <si>
    <t>00100001010000006416</t>
  </si>
  <si>
    <t>Factura 00100001010000006416 25/03/2021</t>
  </si>
  <si>
    <t>0822021000300031</t>
  </si>
  <si>
    <t>00100001010000006422</t>
  </si>
  <si>
    <t>Factura 00100001010000006422 13/04/2021</t>
  </si>
  <si>
    <t>0822021000300032</t>
  </si>
  <si>
    <t>00100001010000006445</t>
  </si>
  <si>
    <t>Factura 00100001010000006445 13/04/2021</t>
  </si>
  <si>
    <t>0822021000300033</t>
  </si>
  <si>
    <t>00100001010000006444</t>
  </si>
  <si>
    <t>Factura 00100001010000006444 13/04/2021</t>
  </si>
  <si>
    <t>0822021000300034</t>
  </si>
  <si>
    <t>00100001010000006443</t>
  </si>
  <si>
    <t>Factura 00100001010000006443 13/04/2021</t>
  </si>
  <si>
    <t>0822021000300035</t>
  </si>
  <si>
    <t>00100001010000006494</t>
  </si>
  <si>
    <t>Factura 00100001010000006494 13/04/2021</t>
  </si>
  <si>
    <t>0822021000300036</t>
  </si>
  <si>
    <t>00100001010000006495</t>
  </si>
  <si>
    <t>Factura 00100001010000006495 13/04/2021</t>
  </si>
  <si>
    <t>0822021000300037</t>
  </si>
  <si>
    <t>00100001010000006497</t>
  </si>
  <si>
    <t>Factura 00100001010000006497 13/04/2021</t>
  </si>
  <si>
    <t>0822021000300038</t>
  </si>
  <si>
    <t>00100001010000006514</t>
  </si>
  <si>
    <t>Factura 00100001010000006514 13/04/2021</t>
  </si>
  <si>
    <t>0822021000300040</t>
  </si>
  <si>
    <t>00100001010000006549</t>
  </si>
  <si>
    <t>Factura 00100001010000006549 20/04/2021</t>
  </si>
  <si>
    <t>0822021000300041</t>
  </si>
  <si>
    <t>00100001010000006568</t>
  </si>
  <si>
    <t>Factura 00100001010000006568 20/04/2021</t>
  </si>
  <si>
    <t>0822021000300042</t>
  </si>
  <si>
    <t>00100001010000006557</t>
  </si>
  <si>
    <t>Factura 00100001010000006557 20/04/2021</t>
  </si>
  <si>
    <t>0822021000300043</t>
  </si>
  <si>
    <t>00100001010000006558</t>
  </si>
  <si>
    <t>Factura 00100001010000006558 20/04/2021</t>
  </si>
  <si>
    <t>0822021000300044</t>
  </si>
  <si>
    <t>00100001010000006559</t>
  </si>
  <si>
    <t>Factura 00100001010000006559 20/04/2021</t>
  </si>
  <si>
    <t>0822021000300045</t>
  </si>
  <si>
    <t>00100001010000006581</t>
  </si>
  <si>
    <t>Factura 00100001010000006581 22/04/2021</t>
  </si>
  <si>
    <t>0822021000300046</t>
  </si>
  <si>
    <t>00100001010000006612</t>
  </si>
  <si>
    <t>Factura 00100001010000006612 11/05/2021</t>
  </si>
  <si>
    <t>0822021000300047</t>
  </si>
  <si>
    <t>00100001010000006613</t>
  </si>
  <si>
    <t>Factura 00100001010000006613 13/05/2021</t>
  </si>
  <si>
    <t>0822021000300049</t>
  </si>
  <si>
    <t>00100001010000006667</t>
  </si>
  <si>
    <t>Factura 00100001010000006667 13/05/2021</t>
  </si>
  <si>
    <t>0822021000300050</t>
  </si>
  <si>
    <t>00100001010000006668</t>
  </si>
  <si>
    <t>Factura 00100001010000006668 13/05/2021</t>
  </si>
  <si>
    <t>0822021000300051</t>
  </si>
  <si>
    <t>00100001010000006737</t>
  </si>
  <si>
    <t>Factura 00100001010000006737 19/05/2021</t>
  </si>
  <si>
    <t>0822021000300052</t>
  </si>
  <si>
    <t>00100001010000006738</t>
  </si>
  <si>
    <t>Factura 00100001010000006738 20/05/2021</t>
  </si>
  <si>
    <t>0822021000300053</t>
  </si>
  <si>
    <t>Factura 00100001010000006739 20/05/2021</t>
  </si>
  <si>
    <t>0822021000300056</t>
  </si>
  <si>
    <t>00100001010000006858</t>
  </si>
  <si>
    <t>Factura 00100001010000006858 26/05/2021</t>
  </si>
  <si>
    <t>0822021000300057</t>
  </si>
  <si>
    <t>00100001010000006850</t>
  </si>
  <si>
    <t>Factura 00100001010000006850 26/05/2021</t>
  </si>
  <si>
    <t>0822021000300058</t>
  </si>
  <si>
    <t>00100001010000006929</t>
  </si>
  <si>
    <t>Factura 00100001010000006929 04/06/2021</t>
  </si>
  <si>
    <t>0822021000300059</t>
  </si>
  <si>
    <t>00100001010000006988</t>
  </si>
  <si>
    <t>Factura 00100001010000006988 11/06/2021</t>
  </si>
  <si>
    <t>0822021000300060</t>
  </si>
  <si>
    <t>00100001010000006983</t>
  </si>
  <si>
    <t>Factura 00100001010000006983 10/06/2021</t>
  </si>
  <si>
    <t>0822021000300061</t>
  </si>
  <si>
    <t>00100001010000007004</t>
  </si>
  <si>
    <t>Factura 00100001010000007004 14/06/2021</t>
  </si>
  <si>
    <t>0822021000300062</t>
  </si>
  <si>
    <t>00100001010000007027</t>
  </si>
  <si>
    <t>Factura 00100001010000007027 17/06/2021</t>
  </si>
  <si>
    <t>0822021000300063</t>
  </si>
  <si>
    <t>00100001010000006998</t>
  </si>
  <si>
    <t>Factura 00100001010000006998 14/06/2021</t>
  </si>
  <si>
    <t>0822021000300064</t>
  </si>
  <si>
    <t>00100001010000007028</t>
  </si>
  <si>
    <t>Factura 00100001010000007028 17/06/2021</t>
  </si>
  <si>
    <t>0822021000300065</t>
  </si>
  <si>
    <t>00100001010000007026</t>
  </si>
  <si>
    <t>Factura 00100001010000007026 17/06/2021</t>
  </si>
  <si>
    <t>0822021000300067</t>
  </si>
  <si>
    <t>00100001010000007088</t>
  </si>
  <si>
    <t>Factura 00100001010000007088 25/06/2021</t>
  </si>
  <si>
    <t>0822021000300068</t>
  </si>
  <si>
    <t>00100001010000007089</t>
  </si>
  <si>
    <t>Factura 00100001010000007089 25/06/2021</t>
  </si>
  <si>
    <t>0822021000300069</t>
  </si>
  <si>
    <t>00100001010000007155</t>
  </si>
  <si>
    <t>Factura 00100001010000007155 05/07/2021</t>
  </si>
  <si>
    <t>0822021000300070</t>
  </si>
  <si>
    <t>00100001010000007230</t>
  </si>
  <si>
    <t>Factura 00100001010000007230 13/07/2021</t>
  </si>
  <si>
    <t>0822021000300071</t>
  </si>
  <si>
    <t>00100001010000007237</t>
  </si>
  <si>
    <t>Factura 00100001010000007237 14/07/2021</t>
  </si>
  <si>
    <t>0822021000300072</t>
  </si>
  <si>
    <t>00100001010000007244</t>
  </si>
  <si>
    <t>Factura 00100001010000007244 15/07/2021</t>
  </si>
  <si>
    <t>0822021000300074</t>
  </si>
  <si>
    <t>00100001010000007275</t>
  </si>
  <si>
    <t>Factura 00100001010000007275 19/07/2021</t>
  </si>
  <si>
    <t>0822021000300075</t>
  </si>
  <si>
    <t>Factura 00100001010000007336 29/07/2021</t>
  </si>
  <si>
    <t>0822021000300076</t>
  </si>
  <si>
    <t>00100001010000007274</t>
  </si>
  <si>
    <t>Factura 00100001010000007274 19/07/2021</t>
  </si>
  <si>
    <t>0822021000300077</t>
  </si>
  <si>
    <t>00100001010000007328</t>
  </si>
  <si>
    <t>Factura 00100001010000007328 28/07/2021</t>
  </si>
  <si>
    <t>0822021000300078</t>
  </si>
  <si>
    <t>00100001010000007337</t>
  </si>
  <si>
    <t>Factura 00100001010000007337 29/07/2021</t>
  </si>
  <si>
    <t>0822021000300079</t>
  </si>
  <si>
    <t>00100001010000007346</t>
  </si>
  <si>
    <t>Factura 00100001010000007346 30/07/2021</t>
  </si>
  <si>
    <t>0822021000300080</t>
  </si>
  <si>
    <t>00100001010000007366</t>
  </si>
  <si>
    <t>Factura 00100001010000007366 03/08/2021</t>
  </si>
  <si>
    <t>0822021000300082</t>
  </si>
  <si>
    <t>00100001010000007417</t>
  </si>
  <si>
    <t>Factura 00100001010000007417 11/08/2021</t>
  </si>
  <si>
    <t>0822021000300083</t>
  </si>
  <si>
    <t>00100001010000007408</t>
  </si>
  <si>
    <t>Factura 00100001010000007408 10/08/2021</t>
  </si>
  <si>
    <t>0822021000300084</t>
  </si>
  <si>
    <t>00100001010000007409</t>
  </si>
  <si>
    <t>Factura 00100001010000007409 10/08/2021</t>
  </si>
  <si>
    <t>0822021000300085</t>
  </si>
  <si>
    <t>00100001010000007448</t>
  </si>
  <si>
    <t>Factura 00100001010000007448 17/08/2021</t>
  </si>
  <si>
    <t>0822021000300087</t>
  </si>
  <si>
    <t>00100001010000007508</t>
  </si>
  <si>
    <t>Factura 00100001010000007508 27/08/2021</t>
  </si>
  <si>
    <t>0822021000300088</t>
  </si>
  <si>
    <t>00100001010000007507</t>
  </si>
  <si>
    <t>Factura 00100001010000007507 27/08/2021</t>
  </si>
  <si>
    <t>0822021000300089</t>
  </si>
  <si>
    <t>00100001010000007512</t>
  </si>
  <si>
    <t>Factura 00100001010000007512 27/08/2021</t>
  </si>
  <si>
    <t>0822021000300090</t>
  </si>
  <si>
    <t>00100001010000007533</t>
  </si>
  <si>
    <t>Factura 00100001010000007533 31/08/2021</t>
  </si>
  <si>
    <t>0822021000300091</t>
  </si>
  <si>
    <t>00100001010000007557</t>
  </si>
  <si>
    <t>Factura 00100001010000007557 02/09/2021</t>
  </si>
  <si>
    <t>0822021000300092</t>
  </si>
  <si>
    <t>00100001010000007556</t>
  </si>
  <si>
    <t>Factura 00100001010000007556 02/09/2021</t>
  </si>
  <si>
    <t>0822021000300093</t>
  </si>
  <si>
    <t>00100001010000007566</t>
  </si>
  <si>
    <t>Factura 00100001010000007566 06/09/2021</t>
  </si>
  <si>
    <t>0822021000300094</t>
  </si>
  <si>
    <t>00100001010000007573</t>
  </si>
  <si>
    <t>Factura 00100001010000007573 07/09/2021</t>
  </si>
  <si>
    <t>0822021000300096</t>
  </si>
  <si>
    <t>00100001010000007600</t>
  </si>
  <si>
    <t>Factura 00100001010000007600 14/09/2021</t>
  </si>
  <si>
    <t>0822021000300097</t>
  </si>
  <si>
    <t>00100001010000007623</t>
  </si>
  <si>
    <t>Factura 00100001010000007623 16/09/2021</t>
  </si>
  <si>
    <t>0822021000300098</t>
  </si>
  <si>
    <t>00100001010000007624</t>
  </si>
  <si>
    <t>Factura 00100001010000007624 16/09/2021</t>
  </si>
  <si>
    <t>0822021000300099</t>
  </si>
  <si>
    <t>00100001010000007625</t>
  </si>
  <si>
    <t>Factura 00100001010000007625 16/09/2021</t>
  </si>
  <si>
    <t>0822021000300100</t>
  </si>
  <si>
    <t>00100001010000007673</t>
  </si>
  <si>
    <t>Factura 00100001010000007673 27/09/2021</t>
  </si>
  <si>
    <t>0822021000300101</t>
  </si>
  <si>
    <t>00100001010000007690</t>
  </si>
  <si>
    <t>Factura 00100001010000007690 29/09/2021</t>
  </si>
  <si>
    <t>0822021000300103</t>
  </si>
  <si>
    <t>00100001010000007748</t>
  </si>
  <si>
    <t>Factura 00100001010000007748 06/10/2021</t>
  </si>
  <si>
    <t>0822021000300104</t>
  </si>
  <si>
    <t>00100001010000007786</t>
  </si>
  <si>
    <t>Factura 00100001010000007786 14/10/2021</t>
  </si>
  <si>
    <t>0822021000300105</t>
  </si>
  <si>
    <t>00100001010000007877</t>
  </si>
  <si>
    <t>Factura 00100001010000007877 26/10/2021</t>
  </si>
  <si>
    <t>0822021000300106</t>
  </si>
  <si>
    <t>00100001010000007908</t>
  </si>
  <si>
    <t>Factura 00100001010000007908 28/10/2021</t>
  </si>
  <si>
    <t>0822021000300107</t>
  </si>
  <si>
    <t>00100001010000007909</t>
  </si>
  <si>
    <t>Factura 00100001010000007909 28/10/2021</t>
  </si>
  <si>
    <t>0822021000300108</t>
  </si>
  <si>
    <t>00100001010000007943</t>
  </si>
  <si>
    <t>Factura 00100001010000007943 03/11/2021</t>
  </si>
  <si>
    <t>0822021000300109</t>
  </si>
  <si>
    <t>00100001010000007985</t>
  </si>
  <si>
    <t>Factura 00100001010000007985 08/11/2021</t>
  </si>
  <si>
    <t>0822021000300110</t>
  </si>
  <si>
    <t>00100001010000007986</t>
  </si>
  <si>
    <t>Factura 00100001010000007986 08/11/2021</t>
  </si>
  <si>
    <t>0822021000300111</t>
  </si>
  <si>
    <t>00100001010000007987</t>
  </si>
  <si>
    <t>Factura 00100001010000007987 08/11/2021</t>
  </si>
  <si>
    <t>0822021000300112</t>
  </si>
  <si>
    <t>00100001010000007988</t>
  </si>
  <si>
    <t>Factura 00100001010000007988 08/11/2021</t>
  </si>
  <si>
    <t>0822021000300113</t>
  </si>
  <si>
    <t>00100001010000007989</t>
  </si>
  <si>
    <t>Factura 00100001010000007989 08/11/2021</t>
  </si>
  <si>
    <t>0822021000300114</t>
  </si>
  <si>
    <t>00100001010000008002</t>
  </si>
  <si>
    <t>Factura 00100001010000008002 09/11/2021</t>
  </si>
  <si>
    <t>0822021000300115</t>
  </si>
  <si>
    <t>00100001010000008011</t>
  </si>
  <si>
    <t>Factura 00100001010000008011 09/11/2021</t>
  </si>
  <si>
    <t>0822021000300116</t>
  </si>
  <si>
    <t>00100001010000008010</t>
  </si>
  <si>
    <t>Factura 00100001010000008010 09/11/2021</t>
  </si>
  <si>
    <t>0822021000300117</t>
  </si>
  <si>
    <t>00100001010000008009</t>
  </si>
  <si>
    <t>Factura 00100001010000008009 09/11/2021</t>
  </si>
  <si>
    <t>0822021000300118</t>
  </si>
  <si>
    <t>00100001010000008008</t>
  </si>
  <si>
    <t>Factura 00100001010000008008 09/11/2021</t>
  </si>
  <si>
    <t>0822021000300120</t>
  </si>
  <si>
    <t>00100001010000008049</t>
  </si>
  <si>
    <t>Factura 00100001010000008049 16/11/2021</t>
  </si>
  <si>
    <t>0822021000300121</t>
  </si>
  <si>
    <t>00100001010000008061</t>
  </si>
  <si>
    <t>Factura 00100001010000008061 17/11/2021</t>
  </si>
  <si>
    <t>0822021000300122</t>
  </si>
  <si>
    <t>00100001010000008062</t>
  </si>
  <si>
    <t>Factura 00100001010000008062 17/11/2021</t>
  </si>
  <si>
    <t>0822021000300123</t>
  </si>
  <si>
    <t>00100001010000008063</t>
  </si>
  <si>
    <t>Factura 00100001010000008063 17/11/2021</t>
  </si>
  <si>
    <t>0822021000300124</t>
  </si>
  <si>
    <t>00100001010000008105</t>
  </si>
  <si>
    <t>Factura 00100001010000008105 23/11/2021</t>
  </si>
  <si>
    <t>0822021000300125</t>
  </si>
  <si>
    <t>00100001010000008106</t>
  </si>
  <si>
    <t>Factura 00100001010000008106 23/11/2021</t>
  </si>
  <si>
    <t>0822021000300126</t>
  </si>
  <si>
    <t>00100001010000008107</t>
  </si>
  <si>
    <t>Factura 00100001010000008107 23/11/2021</t>
  </si>
  <si>
    <t>0822021000300127</t>
  </si>
  <si>
    <t>00100001010000008137</t>
  </si>
  <si>
    <t>Factura 00100001010000008137 30/11/2021</t>
  </si>
  <si>
    <t>0822021000300128</t>
  </si>
  <si>
    <t>00100001010000008142</t>
  </si>
  <si>
    <t>Factura 00100001010000008142 1/12/2021</t>
  </si>
  <si>
    <t>0822021000300129</t>
  </si>
  <si>
    <t>00100001010000008145</t>
  </si>
  <si>
    <t>Factura 00100001010000008145 1/12/2021</t>
  </si>
  <si>
    <t>0822021000300130</t>
  </si>
  <si>
    <t>00100001010000008163</t>
  </si>
  <si>
    <t>Factura 00100001010000008163 2/12/2021</t>
  </si>
  <si>
    <t>0822021000300131</t>
  </si>
  <si>
    <t>00100001010000008164</t>
  </si>
  <si>
    <t>Factura 00100001010000008164 2/12/2021</t>
  </si>
  <si>
    <t>0822021000300133</t>
  </si>
  <si>
    <t>00100001010000008183</t>
  </si>
  <si>
    <t>Factura 00100001010000008183 6/12/2021</t>
  </si>
  <si>
    <t>0822021000300136</t>
  </si>
  <si>
    <t>00100001010000008208</t>
  </si>
  <si>
    <t>Factura 00100001010000008208 9/12/2021</t>
  </si>
  <si>
    <t>402 483,40</t>
  </si>
  <si>
    <t>0822021000300137</t>
  </si>
  <si>
    <t>00100001010000008204</t>
  </si>
  <si>
    <t>Factura 00100001010000008204 9/12/2021</t>
  </si>
  <si>
    <t>0822021000300138</t>
  </si>
  <si>
    <t>00100001010000008212</t>
  </si>
  <si>
    <t>Factura 00100001010000008212 10/12/2021</t>
  </si>
  <si>
    <t>0822021000300139</t>
  </si>
  <si>
    <t>00100001010000008258</t>
  </si>
  <si>
    <t>Factura 00100001010000008258 17/12/2021</t>
  </si>
  <si>
    <t>0822021000300140</t>
  </si>
  <si>
    <t>00100001010000008250</t>
  </si>
  <si>
    <t>Factura 00100001010000008250 16/12/2021</t>
  </si>
  <si>
    <t>0822021000300141</t>
  </si>
  <si>
    <t>00100001010000008245</t>
  </si>
  <si>
    <t>Factura 00100001010000008245 16/12/2021</t>
  </si>
  <si>
    <t>0822021000300143</t>
  </si>
  <si>
    <t>00100001010000008263</t>
  </si>
  <si>
    <t>Factura 00100001010000008263 20/12/2021</t>
  </si>
  <si>
    <t>Miguel Vazquez Hernández</t>
  </si>
  <si>
    <t>0822021001800001</t>
  </si>
  <si>
    <t>00100001010000000677</t>
  </si>
  <si>
    <t>Factura 00100001010000000677 05/03/2021</t>
  </si>
  <si>
    <t>PM-2021-024</t>
  </si>
  <si>
    <t>0822021001800002</t>
  </si>
  <si>
    <t>00100001010000000676</t>
  </si>
  <si>
    <t>Factura  00100001010000000676 16/02/2021</t>
  </si>
  <si>
    <t>0822021001800003</t>
  </si>
  <si>
    <t>00100001010000000678</t>
  </si>
  <si>
    <t>Factura  00100001010000000678 18/02/2021</t>
  </si>
  <si>
    <t>PM-2021-019</t>
  </si>
  <si>
    <t>0822021001800004</t>
  </si>
  <si>
    <t>00100001010000000679</t>
  </si>
  <si>
    <t>Factura  00100001010000000679 18/02/2021</t>
  </si>
  <si>
    <t>PM-2021-022</t>
  </si>
  <si>
    <t>0822021001800005</t>
  </si>
  <si>
    <t>Factura  00100001010000000680 18/02/2021</t>
  </si>
  <si>
    <t>0822021001800006</t>
  </si>
  <si>
    <t>00100001010000000681</t>
  </si>
  <si>
    <t>Factura  00100001010000000681 18/02/2021</t>
  </si>
  <si>
    <t>0822021001800007</t>
  </si>
  <si>
    <t>00100001010000000683</t>
  </si>
  <si>
    <t>Factura 00100001010000000683 18/02/2021</t>
  </si>
  <si>
    <t>0822021001800008</t>
  </si>
  <si>
    <t>Factura 00100001010000000685 26/02/2021</t>
  </si>
  <si>
    <t>0822021001800010</t>
  </si>
  <si>
    <t>Factura 0010000101000000686 09/03/2021</t>
  </si>
  <si>
    <t>0822021001800011</t>
  </si>
  <si>
    <t>00100001010000000687</t>
  </si>
  <si>
    <t>Factura 0010000101000000687 09/03/2021</t>
  </si>
  <si>
    <t>0822021001800014</t>
  </si>
  <si>
    <t>00100001010000000688</t>
  </si>
  <si>
    <t>Factura 00100001010000000688 23/03/2021</t>
  </si>
  <si>
    <t>0822021001800016</t>
  </si>
  <si>
    <t>00100001010000000690</t>
  </si>
  <si>
    <t>Factura 00100001010000000690 25/03/2021</t>
  </si>
  <si>
    <t>0822021001800020</t>
  </si>
  <si>
    <t>00100001010000000692</t>
  </si>
  <si>
    <t>Factura 00100001010000000692 13/04/2021</t>
  </si>
  <si>
    <t>0822021001800021</t>
  </si>
  <si>
    <t>00100001010000000693</t>
  </si>
  <si>
    <t>Factura 00100001010000000693 15/04/2021</t>
  </si>
  <si>
    <t>0822021001800023</t>
  </si>
  <si>
    <t>00100001010000000694</t>
  </si>
  <si>
    <t>Factura 00100001010000000694 04/05/2021</t>
  </si>
  <si>
    <t>0822021001800029</t>
  </si>
  <si>
    <t>00100001010000000697</t>
  </si>
  <si>
    <t>Factura 00100001010000000697 20/05/2021</t>
  </si>
  <si>
    <t>0822021001800030</t>
  </si>
  <si>
    <t>Factura 00100001010000000696 20/05/2021</t>
  </si>
  <si>
    <t>0822021001800031</t>
  </si>
  <si>
    <t>00100001010000000698</t>
  </si>
  <si>
    <t>Factura 00100001010000000698 20/05/2021</t>
  </si>
  <si>
    <t>0822021001800032</t>
  </si>
  <si>
    <t>00100001010000000699</t>
  </si>
  <si>
    <t>Factura 00100001010000000699 20/05/2021</t>
  </si>
  <si>
    <t>0822021001800036</t>
  </si>
  <si>
    <t>00100001010000000701</t>
  </si>
  <si>
    <t>Factura 00100001010000000701 4/06/2021</t>
  </si>
  <si>
    <t>0822021001800040</t>
  </si>
  <si>
    <t>00100001010000000702</t>
  </si>
  <si>
    <t>Factura 00100001010000000702 4/06/2021</t>
  </si>
  <si>
    <t>0822021001800041</t>
  </si>
  <si>
    <t>00100001010000000703</t>
  </si>
  <si>
    <t>Factura 00100001010000000703 4/06/2021</t>
  </si>
  <si>
    <t>0822021001800042</t>
  </si>
  <si>
    <t>00100001010000000704</t>
  </si>
  <si>
    <t>Factura 00100001010000000704 4/06/2021</t>
  </si>
  <si>
    <t>0822021001800043</t>
  </si>
  <si>
    <t>00100001010000000705</t>
  </si>
  <si>
    <t>Factura 00100001010000000705 4/06/2021</t>
  </si>
  <si>
    <t>0822021001800044</t>
  </si>
  <si>
    <t>00100001010000000706</t>
  </si>
  <si>
    <t>Factura 00100001010000000706 4/06/2021</t>
  </si>
  <si>
    <t>0822021001800051</t>
  </si>
  <si>
    <t>00100001010000000710</t>
  </si>
  <si>
    <t>Factura 00100001010000000710 25/06/2021</t>
  </si>
  <si>
    <t>0822021001800052</t>
  </si>
  <si>
    <t>00100001010000000711</t>
  </si>
  <si>
    <t>Factura 00100001010000000711 25/06/2021</t>
  </si>
  <si>
    <t>0822021001800053</t>
  </si>
  <si>
    <t>00100001010000000712</t>
  </si>
  <si>
    <t>Factura 00100001010000000712 25/06/2021</t>
  </si>
  <si>
    <t>0822021001800054</t>
  </si>
  <si>
    <t>00100001010000000715</t>
  </si>
  <si>
    <t>Factura 00100001010000000715 29/06/2021</t>
  </si>
  <si>
    <t>0822021001800059</t>
  </si>
  <si>
    <t>00100001010000000720</t>
  </si>
  <si>
    <t>Factura 00100001010000000720 20/07/2021</t>
  </si>
  <si>
    <t>0822021001800060</t>
  </si>
  <si>
    <t>00100001010000000721</t>
  </si>
  <si>
    <t>Factura 00100001010000000721 20/07/2021</t>
  </si>
  <si>
    <t>0822021001800061</t>
  </si>
  <si>
    <t>00100001010000000722</t>
  </si>
  <si>
    <t>Factura 00100001010000000722 20/07/2021</t>
  </si>
  <si>
    <t>0822021001800066</t>
  </si>
  <si>
    <t>00100001010000000727</t>
  </si>
  <si>
    <t>Factura 00100001010000000727 19/08/2021</t>
  </si>
  <si>
    <t>0822021001800067</t>
  </si>
  <si>
    <t>00100001010000000728</t>
  </si>
  <si>
    <t>Factura 00100001010000000728 19/08/2021</t>
  </si>
  <si>
    <t>0822021001800068</t>
  </si>
  <si>
    <t>00100001010000000729</t>
  </si>
  <si>
    <t>Factura 00100001010000000729 19/08/2021</t>
  </si>
  <si>
    <t>0822021001800070</t>
  </si>
  <si>
    <t>00100001010000000731</t>
  </si>
  <si>
    <t>Factura 00100001010000000731 17/08/2021</t>
  </si>
  <si>
    <t>0822021001800072</t>
  </si>
  <si>
    <t>00100001010000000732</t>
  </si>
  <si>
    <t>Factura 00100001010000000732 25/08/2021</t>
  </si>
  <si>
    <t>0822021001800073</t>
  </si>
  <si>
    <t>00100001010000000733</t>
  </si>
  <si>
    <t>Factura 00100001010000000733 25/08/2021</t>
  </si>
  <si>
    <t>0822021001800074</t>
  </si>
  <si>
    <t>00100001010000000734</t>
  </si>
  <si>
    <t>Factura 00100001010000000734 25/08/2021</t>
  </si>
  <si>
    <t>0822021001800081</t>
  </si>
  <si>
    <t>00100001010000000735</t>
  </si>
  <si>
    <t>Factura 00100001010000000735 20/09/2021</t>
  </si>
  <si>
    <t>0822021001800082</t>
  </si>
  <si>
    <t>00100001010000000736</t>
  </si>
  <si>
    <t>Factura 00100001010000000736 20/09/2021</t>
  </si>
  <si>
    <t>0822021001800085</t>
  </si>
  <si>
    <t>00100001010000000737</t>
  </si>
  <si>
    <t>Factura 00100001010000000737 27/09/2021</t>
  </si>
  <si>
    <t>0822021001800086</t>
  </si>
  <si>
    <t>00100001010000000738</t>
  </si>
  <si>
    <t>Factura 00100001010000000738 27/09/2021</t>
  </si>
  <si>
    <t>0822021001800087</t>
  </si>
  <si>
    <t>00100001010000000739</t>
  </si>
  <si>
    <t>Factura 00100001010000000739 27/09/2021</t>
  </si>
  <si>
    <t>0822021001800088</t>
  </si>
  <si>
    <t>00100001010000000742</t>
  </si>
  <si>
    <t>Factura 00100001010000000742 04/10/2021</t>
  </si>
  <si>
    <t>0822021001800089</t>
  </si>
  <si>
    <t>00100001010000000744</t>
  </si>
  <si>
    <t>Factura 00100001010000000744 25/10/2021</t>
  </si>
  <si>
    <t>0822021001800091</t>
  </si>
  <si>
    <t>00100001010000000745</t>
  </si>
  <si>
    <t>Factura 00100001010000000745 25/10/2021</t>
  </si>
  <si>
    <t>0822021001800094</t>
  </si>
  <si>
    <t>Factura 00100001010000000746 05/11/2021</t>
  </si>
  <si>
    <t>0822021001800095</t>
  </si>
  <si>
    <t>00100001010000000748</t>
  </si>
  <si>
    <t>Factura 00100001010000000748 09/11/2021</t>
  </si>
  <si>
    <t>0822021001800097</t>
  </si>
  <si>
    <t>00100001010000000753</t>
  </si>
  <si>
    <t>Factura 00100001010000000753 22/11/2021</t>
  </si>
  <si>
    <t>0822021001800098</t>
  </si>
  <si>
    <t>00100001010000000752</t>
  </si>
  <si>
    <t>Factura 00100001010000000752 22/11/2021</t>
  </si>
  <si>
    <t>0822021001800099</t>
  </si>
  <si>
    <t>00100001010000000754</t>
  </si>
  <si>
    <t>Factura 00100001010000000754 25/11/2021</t>
  </si>
  <si>
    <t>0822021001800104</t>
  </si>
  <si>
    <t>00100001010000000756</t>
  </si>
  <si>
    <t>Factura 00100001010000000756 3/12/2021</t>
  </si>
  <si>
    <t>2017LN-000005-0009100001</t>
  </si>
  <si>
    <t>Compra de materiales por CM</t>
  </si>
  <si>
    <t>Jimenez &amp;Tanzi S.A</t>
  </si>
  <si>
    <t>0822020000500004</t>
  </si>
  <si>
    <t>JD-INTA-02-2021</t>
  </si>
  <si>
    <t>Factura 00100004010000005814 16/03/2021</t>
  </si>
  <si>
    <t>CM no se sube a expediente digital</t>
  </si>
  <si>
    <t>2018LA-000004-0010500001</t>
  </si>
  <si>
    <t>Servicio de seguridad y vigilancia para diferentes dependencias del INTA</t>
  </si>
  <si>
    <t>OFICSEVI</t>
  </si>
  <si>
    <t>0432019001600004-02</t>
  </si>
  <si>
    <t>Del 18/12/20 al 17/01/21</t>
  </si>
  <si>
    <t>Quepos</t>
  </si>
  <si>
    <t>Factura 00100001010000000712 16/02/2021</t>
  </si>
  <si>
    <t>Del 18/01/21 al 17/02/21</t>
  </si>
  <si>
    <t>Factura 00100001010000000739 09/03/2021</t>
  </si>
  <si>
    <t>Del 18/02/21 al 17/03/21</t>
  </si>
  <si>
    <t>00100001010000000772</t>
  </si>
  <si>
    <t>Factura 00100001010000000772 25/03/2021</t>
  </si>
  <si>
    <t>Del 18/03/21 al 17/04/21</t>
  </si>
  <si>
    <t>00100001010000000803</t>
  </si>
  <si>
    <t>Factura 00100001010000000803 13/05/2021</t>
  </si>
  <si>
    <t>Del 18/04/21 al 17/05/21</t>
  </si>
  <si>
    <t>00100001010000000842</t>
  </si>
  <si>
    <t>Factura 00100001010000000842 20/05/2021</t>
  </si>
  <si>
    <t>Del 18/05/21 al 17/06/21</t>
  </si>
  <si>
    <t>00100001010000000872</t>
  </si>
  <si>
    <t>Factura 00100001010000000872 17/06/2021</t>
  </si>
  <si>
    <t>Del 18/06/21 al 17/07/21</t>
  </si>
  <si>
    <t>00100001010000000904</t>
  </si>
  <si>
    <t>Factura 00100001010000000904 19/07/2021</t>
  </si>
  <si>
    <t>0432019001600004-04</t>
  </si>
  <si>
    <t>Del 18/07/21 al 17/08/21</t>
  </si>
  <si>
    <t>00100001010000000940</t>
  </si>
  <si>
    <t>Factura 00100001010000000940 17/08/2021</t>
  </si>
  <si>
    <t>Del 18/08/21 al 17/09/21</t>
  </si>
  <si>
    <t>00100001010000000970</t>
  </si>
  <si>
    <t>Factura 00100001010000000970 17/09/2021</t>
  </si>
  <si>
    <t>Del 18/09/21 al 17/10/21</t>
  </si>
  <si>
    <t>00100001010000001002</t>
  </si>
  <si>
    <t>Factura 00100001010000001002 17/10/2021</t>
  </si>
  <si>
    <t>Del 18/10/21 al 17/11/21</t>
  </si>
  <si>
    <t>00100001010000001041</t>
  </si>
  <si>
    <t>Factura 00100001010000001041 17/11/2021</t>
  </si>
  <si>
    <t>Del 18/11/21 al 17/12/21</t>
  </si>
  <si>
    <t>Factura 00100001010000001081 17/12/2021</t>
  </si>
  <si>
    <t>0432019001600004-01</t>
  </si>
  <si>
    <t>Cañas</t>
  </si>
  <si>
    <t>Factura 00100001010000000711 02/03/2021</t>
  </si>
  <si>
    <t>Factura 00100001010000000738 10/05/2021</t>
  </si>
  <si>
    <t>00100001010000000766</t>
  </si>
  <si>
    <t>Factura 00100001010000000766 10/05/2021</t>
  </si>
  <si>
    <t>00100001010000000802</t>
  </si>
  <si>
    <t>Factura 00100001010000000802 25/05/2021</t>
  </si>
  <si>
    <t>00100001010000000841</t>
  </si>
  <si>
    <t>Factura 00100001010000000841 26/05/2021</t>
  </si>
  <si>
    <t>00100001010000000871</t>
  </si>
  <si>
    <t>Factura 00100001010000000871 17/06/2021</t>
  </si>
  <si>
    <t>00100001010000000903</t>
  </si>
  <si>
    <t>Factura 00100001010000000903 17/07/2021</t>
  </si>
  <si>
    <t>0432019001600004-03</t>
  </si>
  <si>
    <t>00100001010000000937</t>
  </si>
  <si>
    <t>Factura 00100001010000000937 17/08/2021</t>
  </si>
  <si>
    <t>00100001010000000969</t>
  </si>
  <si>
    <t>Factura 00100001010000000969 17/09/2021</t>
  </si>
  <si>
    <t>00100001010000001001</t>
  </si>
  <si>
    <t>Factura 00100001010000001001 17/10/2021</t>
  </si>
  <si>
    <t>00100001010000001040</t>
  </si>
  <si>
    <t>Factura 00100001010000001040 17/11/2021</t>
  </si>
  <si>
    <t>00100001010000001080</t>
  </si>
  <si>
    <t>Factura 00100001010000001080 17/12/2021</t>
  </si>
  <si>
    <t>2018LA-000005-0010500001</t>
  </si>
  <si>
    <t xml:space="preserve">Servicios de limpieza </t>
  </si>
  <si>
    <t>Servicios de Limpieza Yami</t>
  </si>
  <si>
    <t>0432019001600001-01</t>
  </si>
  <si>
    <t>Del 01/09/20 al 30/09/21</t>
  </si>
  <si>
    <t>Ochomogo</t>
  </si>
  <si>
    <t>JD-INTA-04-2021</t>
  </si>
  <si>
    <r>
      <rPr>
        <sz val="11"/>
        <color rgb="FFFFFFFF"/>
        <rFont val="Century Gothic"/>
      </rPr>
      <t>Factura 00100001010000000268 16/03/2021 (</t>
    </r>
    <r>
      <rPr>
        <b/>
        <sz val="11"/>
        <color rgb="FFFFFFFF"/>
        <rFont val="Century Gothic"/>
      </rPr>
      <t>enviada por la asesoria legal con resolucion de pago</t>
    </r>
    <r>
      <rPr>
        <sz val="11"/>
        <color rgb="FFFFFFFF"/>
        <rFont val="Century Gothic"/>
      </rPr>
      <t>)</t>
    </r>
  </si>
  <si>
    <t>00100001010000000310</t>
  </si>
  <si>
    <t>Factura 00100001010000000310 12/02/2021</t>
  </si>
  <si>
    <t>0432019001600001-03</t>
  </si>
  <si>
    <t>00100001010000000318</t>
  </si>
  <si>
    <t>Factura 00100001010000000318 09/03/2021</t>
  </si>
  <si>
    <t>00100001010000000331</t>
  </si>
  <si>
    <t>Factura 00100001010000000331 06/04/2021</t>
  </si>
  <si>
    <t>00100001010000000340</t>
  </si>
  <si>
    <t>Factura 00100001010000000340 18/05/2021</t>
  </si>
  <si>
    <t>00100001010000000351</t>
  </si>
  <si>
    <t>Factura 00100001010000000351 10/06/2021</t>
  </si>
  <si>
    <t>00100001010000000362</t>
  </si>
  <si>
    <t>Factura 00100001010000000362 30/06/2021</t>
  </si>
  <si>
    <t>00100001010000000370</t>
  </si>
  <si>
    <t>Factura 00100001010000000370 31/07/2021</t>
  </si>
  <si>
    <t>00100001010000000381</t>
  </si>
  <si>
    <t>Factura 00100001010000000381 31/08/2021</t>
  </si>
  <si>
    <t>00100001010000000390</t>
  </si>
  <si>
    <t>Factura 00100001010000000390 30/09/2021</t>
  </si>
  <si>
    <t>00100001010000000399</t>
  </si>
  <si>
    <t>Factura 00100001010000000399 31/10/2021</t>
  </si>
  <si>
    <t>00100001010000000408</t>
  </si>
  <si>
    <t>Factura 00100001010000000408 30/11/2021</t>
  </si>
  <si>
    <t>00100001010000000409</t>
  </si>
  <si>
    <t>Factura 00100001010000000409 27/12/2021</t>
  </si>
  <si>
    <t>0432019001600001-02</t>
  </si>
  <si>
    <t>Los Anonos</t>
  </si>
  <si>
    <t>00100001010000000309</t>
  </si>
  <si>
    <t>Factura 00100001010000000309 16/02/2021</t>
  </si>
  <si>
    <t>0432019001600001-04</t>
  </si>
  <si>
    <t>00100001010000000317</t>
  </si>
  <si>
    <t>Factura 00100001010000000317 09/03/2021</t>
  </si>
  <si>
    <t>00100001010000000330</t>
  </si>
  <si>
    <t>Factura 00100001010000000330 14/04/2021</t>
  </si>
  <si>
    <t>00100001010000000339</t>
  </si>
  <si>
    <t>Factura 00100001010000000339 19/05/2021</t>
  </si>
  <si>
    <t>00100001010000000350</t>
  </si>
  <si>
    <t>Factura 00100001010000000350 07/06/2021</t>
  </si>
  <si>
    <t>00100001010000000361</t>
  </si>
  <si>
    <t>Factura 00100001010000000361 30/06/2021</t>
  </si>
  <si>
    <t>00100001010000000369</t>
  </si>
  <si>
    <t>Factura 00100001010000000369 31/07/2021</t>
  </si>
  <si>
    <t>00100001010000000380</t>
  </si>
  <si>
    <t>Factura 00100001010000000380 31/08/2021</t>
  </si>
  <si>
    <t>Del 01/08/19 al 31/07/20</t>
  </si>
  <si>
    <t>00100001010000000359</t>
  </si>
  <si>
    <t>Factura 00100001010000000359 1/12/2021</t>
  </si>
  <si>
    <t>Del 01/08/20 al 31/07/21</t>
  </si>
  <si>
    <t>00100001010000000413</t>
  </si>
  <si>
    <t>Factura 00100001010000000413 1/12/2021</t>
  </si>
  <si>
    <t>00100001010000000391</t>
  </si>
  <si>
    <t>Factura 00100001010000000391 30/09/2021</t>
  </si>
  <si>
    <t>00100001010000000400</t>
  </si>
  <si>
    <t>Factura 00100001010000000400 31/10/2021</t>
  </si>
  <si>
    <t>00100001010000000410</t>
  </si>
  <si>
    <t>Factura 00100001010000000410 30/11/2021</t>
  </si>
  <si>
    <t>00100001010000000411</t>
  </si>
  <si>
    <t>Factura 00100001010000000411 27/12/2021</t>
  </si>
  <si>
    <t>2018LN-000007-0009100001</t>
  </si>
  <si>
    <t>Licitación de convenio marco servicios de seguridad y vigilancia física</t>
  </si>
  <si>
    <t>0822020000500025</t>
  </si>
  <si>
    <t>Carlos Duran</t>
  </si>
  <si>
    <t>00100001010000000708</t>
  </si>
  <si>
    <t>Factura 00100001010000000708 18/02/2021</t>
  </si>
  <si>
    <t>00100001010000000740</t>
  </si>
  <si>
    <t>Factura 00100001010000000740 09/03/2021</t>
  </si>
  <si>
    <t>00100001010000000768</t>
  </si>
  <si>
    <t>Factura 00100001010000000768 15/04/2021</t>
  </si>
  <si>
    <t>00100001010000000804</t>
  </si>
  <si>
    <t>Factura 00100001010000000804 18/05/2021</t>
  </si>
  <si>
    <t>00100001010000000843</t>
  </si>
  <si>
    <t>Factura 00100001010000000843  20/05/2021</t>
  </si>
  <si>
    <t>00100001010000000873</t>
  </si>
  <si>
    <t>Factura 00100001010000000873 17/06/2021</t>
  </si>
  <si>
    <t>00100001010000000905</t>
  </si>
  <si>
    <t>Factura 00100001010000000905 17/07/2021</t>
  </si>
  <si>
    <t>0822021000200002</t>
  </si>
  <si>
    <t>00100001010000000938</t>
  </si>
  <si>
    <t>Factura 00100001010000000938 17/08/2021</t>
  </si>
  <si>
    <t>00100001010000000971</t>
  </si>
  <si>
    <t>Factura 00100001010000000971 17/09/2021</t>
  </si>
  <si>
    <t>00100001010000001003</t>
  </si>
  <si>
    <t>Factura 00100001010000001003 17/10/2021</t>
  </si>
  <si>
    <t>00100001010000001042</t>
  </si>
  <si>
    <t>Factura 00100001010000001042 17/11/2021</t>
  </si>
  <si>
    <t>00100001010000001082</t>
  </si>
  <si>
    <t>Factura 00100001010000001082 17/12/2021</t>
  </si>
  <si>
    <t>0822020000500026</t>
  </si>
  <si>
    <t>Factura 00100001010000000710 18/02/2021</t>
  </si>
  <si>
    <t>00100001010000000741</t>
  </si>
  <si>
    <t>Factura 00100001010000000741 09/03/2021</t>
  </si>
  <si>
    <t>00100001010000000769</t>
  </si>
  <si>
    <t>Factura 00100001010000000769 23/03/2021</t>
  </si>
  <si>
    <t>15/4/2021</t>
  </si>
  <si>
    <t>00100001010000000805</t>
  </si>
  <si>
    <t>Factura 00100001010000000805 18/05/2021</t>
  </si>
  <si>
    <t>00100001010000000844</t>
  </si>
  <si>
    <t>Factura 00100001010000000844 26/05/2021</t>
  </si>
  <si>
    <t>00100001010000000874</t>
  </si>
  <si>
    <t>Factura 00100001010000000874 17/06/2021</t>
  </si>
  <si>
    <t>00100001010000000906</t>
  </si>
  <si>
    <t>Factura 00100001010000000906 17/07/2021</t>
  </si>
  <si>
    <t>0822021000200001</t>
  </si>
  <si>
    <t>00100001010000000939</t>
  </si>
  <si>
    <t>Factura 00100001010000000939 17/08/2021</t>
  </si>
  <si>
    <t>00100001010000000972</t>
  </si>
  <si>
    <t>Factura 00100001010000000972 17/09/2021</t>
  </si>
  <si>
    <t>00100001010000001004</t>
  </si>
  <si>
    <t>Factura 00100001010000001004 17/10/2021</t>
  </si>
  <si>
    <t>00100001010000001043</t>
  </si>
  <si>
    <t>Factura 00100001010000001043 17/11/2021</t>
  </si>
  <si>
    <t>00100001010000001083</t>
  </si>
  <si>
    <t>Factura 00100001010000001083 17/12/2021</t>
  </si>
  <si>
    <t>2019CD-000023-0010500001</t>
  </si>
  <si>
    <t>Contratación de consultoría en ingeniería para ejecución de las obras a realizarse en las Estaciones Experimentales del INTA</t>
  </si>
  <si>
    <t>INCOPOAS</t>
  </si>
  <si>
    <t>0432019001600003-03</t>
  </si>
  <si>
    <t>Factura 00100001010000000772 22/12/2021</t>
  </si>
  <si>
    <t>2019CD-000080-0010500001</t>
  </si>
  <si>
    <t>Servicio de publicación de documentos oficiales del INTA, en el Diario Oficial La Gaceta</t>
  </si>
  <si>
    <t xml:space="preserve">Junta Administrativa de la Imprenta Nacional </t>
  </si>
  <si>
    <t>0822020000500027</t>
  </si>
  <si>
    <t>JD-INTA-01-2021</t>
  </si>
  <si>
    <t>Factura 00100001010000039452  09/03/2021</t>
  </si>
  <si>
    <t>0822020000500032</t>
  </si>
  <si>
    <t>00100001010000074183</t>
  </si>
  <si>
    <t>Factura 00100001010000074183 16/02/2021</t>
  </si>
  <si>
    <t>0822021000500001</t>
  </si>
  <si>
    <t>00100001010000080264</t>
  </si>
  <si>
    <t>Factura 0010001010000080264 18/05/2021</t>
  </si>
  <si>
    <t>0822021000500002</t>
  </si>
  <si>
    <t>00100001010000086575</t>
  </si>
  <si>
    <t>Factura 0010001010000086575 13/05/2021</t>
  </si>
  <si>
    <t>0822021000500026</t>
  </si>
  <si>
    <t>00100001010000108069</t>
  </si>
  <si>
    <t>Factura 00100001010000108069 24/06/2021</t>
  </si>
  <si>
    <t>2019LA-000007-0010500001</t>
  </si>
  <si>
    <t>Servicio limpieza de oficinas en Oreamuno de Cartago</t>
  </si>
  <si>
    <t>Compañía Servicios Multiples Masiza S.A</t>
  </si>
  <si>
    <t>0432019001600029-01</t>
  </si>
  <si>
    <t>Del 01/12/20 al 31/12/20</t>
  </si>
  <si>
    <t xml:space="preserve">JD-INTA-03-2021
</t>
  </si>
  <si>
    <t>Factura 00100001010000010191 15/03/2021</t>
  </si>
  <si>
    <t>00100001010000010436</t>
  </si>
  <si>
    <t>Factura 00100001010000010436 18/02/2021</t>
  </si>
  <si>
    <t>Factura publicada en expediente digital</t>
  </si>
  <si>
    <t>00100001010000010834</t>
  </si>
  <si>
    <t>Factura 00100001010000010834 09/03/2021</t>
  </si>
  <si>
    <t>00100001010000011203</t>
  </si>
  <si>
    <t>Factura 00100001010000011203 15/04/2021</t>
  </si>
  <si>
    <t>00100001010000011518</t>
  </si>
  <si>
    <t>Factura 00100001010000011518 26/05/2021</t>
  </si>
  <si>
    <t>00100001010000011803</t>
  </si>
  <si>
    <t>Factura 00100001010000011803 01/06/2021</t>
  </si>
  <si>
    <t>00100001010000012099</t>
  </si>
  <si>
    <t>Factura 00100001010000012099 30/06/2021</t>
  </si>
  <si>
    <t>00100001010000012384</t>
  </si>
  <si>
    <t>Factura 00100001010000012384 31/07/2021</t>
  </si>
  <si>
    <t>00100001010000012719</t>
  </si>
  <si>
    <t>Factura 00100001010000012719 30/08/2021</t>
  </si>
  <si>
    <t>00100001010000013047</t>
  </si>
  <si>
    <t>Factura 00100001010000013047 30/09/2021</t>
  </si>
  <si>
    <t>00100001010000013469</t>
  </si>
  <si>
    <t>Factura 00100001010000013469 30/10/2021</t>
  </si>
  <si>
    <t>00100001010000013631</t>
  </si>
  <si>
    <t>Factura 00100001010000013631 30/11/2021</t>
  </si>
  <si>
    <t>0432019001600029-02</t>
  </si>
  <si>
    <t>00100001010000013847</t>
  </si>
  <si>
    <t>Factura 00100001010000013847 27/12/2021</t>
  </si>
  <si>
    <t>2020CD-000019-0010500001</t>
  </si>
  <si>
    <t>Mantenimiento preventivo equipos de refrigeración</t>
  </si>
  <si>
    <t>0432020001600002-01</t>
  </si>
  <si>
    <t>00100001010000003152</t>
  </si>
  <si>
    <t>Factura 00100001010000003152 20/04/2021</t>
  </si>
  <si>
    <t>00100001010000003309</t>
  </si>
  <si>
    <t>Factura 00100001010000003309 26/05/2021</t>
  </si>
  <si>
    <t>2020CD-000029-0010500001</t>
  </si>
  <si>
    <t>Servicio de lavado de vehículos oficiales</t>
  </si>
  <si>
    <t>Rafael Sibaja Zamora</t>
  </si>
  <si>
    <t>0822021000300009</t>
  </si>
  <si>
    <t>00100001010000000375</t>
  </si>
  <si>
    <t>Factura 00100001010000000375 25/02/2021</t>
  </si>
  <si>
    <t>0822021000300016</t>
  </si>
  <si>
    <t>Factura 00100001010000000422 20/05/2021</t>
  </si>
  <si>
    <t>0822021000300021</t>
  </si>
  <si>
    <t>Factura 00100001010000000390 22/04/2021</t>
  </si>
  <si>
    <t>0822021000300039</t>
  </si>
  <si>
    <t>Factura 00100001010000000391 11/05/2021</t>
  </si>
  <si>
    <t>0822021000300048</t>
  </si>
  <si>
    <t>00100001010000000424</t>
  </si>
  <si>
    <t>Factura 00100001010000000424 19/05/2021</t>
  </si>
  <si>
    <t>0822021000300054</t>
  </si>
  <si>
    <t>00100001010000000423</t>
  </si>
  <si>
    <t>Factura 00100001010000000423 19/05/2021</t>
  </si>
  <si>
    <t>0822021000300055</t>
  </si>
  <si>
    <t>00100001010000000425</t>
  </si>
  <si>
    <t>Factura 00100001010000000425 19/05/2021</t>
  </si>
  <si>
    <t>0822021000300066</t>
  </si>
  <si>
    <t>00100001010000000446</t>
  </si>
  <si>
    <t>Factura 00100001010000000446 18/06/2021</t>
  </si>
  <si>
    <t>0822021000300073</t>
  </si>
  <si>
    <t>00100001010000000447</t>
  </si>
  <si>
    <t>16/17/2021</t>
  </si>
  <si>
    <t>Factura 00100001010000000447 16/07/2021</t>
  </si>
  <si>
    <t>0822021000300081</t>
  </si>
  <si>
    <t>00100001010000000449</t>
  </si>
  <si>
    <t>Factura 00100001010000000449 03/08/2021</t>
  </si>
  <si>
    <t>0822021000300086</t>
  </si>
  <si>
    <t>00100001010000000465</t>
  </si>
  <si>
    <t>Factura 00100001010000000465 03/08/2021</t>
  </si>
  <si>
    <t>0822021000300095</t>
  </si>
  <si>
    <t>00100001010000000480</t>
  </si>
  <si>
    <t>Factura 00100001010000000480 17/09/2021</t>
  </si>
  <si>
    <t>0822021000300102</t>
  </si>
  <si>
    <t>00100001010000000479</t>
  </si>
  <si>
    <t>Factura 00100001010000000479 07/10/2021</t>
  </si>
  <si>
    <t>0822021000300119</t>
  </si>
  <si>
    <t>₡81 360,00</t>
  </si>
  <si>
    <t>00100001010000000507</t>
  </si>
  <si>
    <t>Factura 00100001010000000507 15/11/2021</t>
  </si>
  <si>
    <t>81 360,00</t>
  </si>
  <si>
    <t>0822021000300132</t>
  </si>
  <si>
    <t>₡108 480,00</t>
  </si>
  <si>
    <t>00100001010000000506</t>
  </si>
  <si>
    <t>Factura 00100001010000000506 2/12/2021</t>
  </si>
  <si>
    <t>108 480,00</t>
  </si>
  <si>
    <t>0822021000300142</t>
  </si>
  <si>
    <t>₡311 880,00</t>
  </si>
  <si>
    <t>00100001010000000515</t>
  </si>
  <si>
    <t>Factura 00100001010000000515 07/10/2021</t>
  </si>
  <si>
    <t>311 880,00</t>
  </si>
  <si>
    <t>2020CD-000044-0010500001</t>
  </si>
  <si>
    <t>Compra de herramientas y repuestos</t>
  </si>
  <si>
    <t>Unidos Mayoreo S.A.</t>
  </si>
  <si>
    <t>0432020000500098-00</t>
  </si>
  <si>
    <t>JD-INTA-07-2021</t>
  </si>
  <si>
    <t>Factura 
00100002010000184102
00100002010000188301
00100001010000190756
16/04/2021</t>
  </si>
  <si>
    <t>2020CD-000047-0010500001</t>
  </si>
  <si>
    <t>Compra institucional de reactivos</t>
  </si>
  <si>
    <t>0822021002100002</t>
  </si>
  <si>
    <t>Factura 00100001010000000731 26/11/2021</t>
  </si>
  <si>
    <t>2020CD-000050-0010500001</t>
  </si>
  <si>
    <t>Compra de implementos agricolas</t>
  </si>
  <si>
    <t>El Colono Agropecuario S.A</t>
  </si>
  <si>
    <t>0432020000500109-00</t>
  </si>
  <si>
    <t>09000002010000012045</t>
  </si>
  <si>
    <t>Pendiente</t>
  </si>
  <si>
    <t>Factura 09000002010000012045 4/9/2020</t>
  </si>
  <si>
    <t>2020CD-000059-0010500001</t>
  </si>
  <si>
    <t>Compra de gases especiales</t>
  </si>
  <si>
    <t>0822020002200006</t>
  </si>
  <si>
    <t>00100001010000022674</t>
  </si>
  <si>
    <t>Factura 00200001010000022674 26/05/2021</t>
  </si>
  <si>
    <t>0822021002200003</t>
  </si>
  <si>
    <t>00100001010000023801</t>
  </si>
  <si>
    <t>Factura 00200001010000023801 31/05/2021</t>
  </si>
  <si>
    <t>0822021002200004</t>
  </si>
  <si>
    <t>00100001010000024736</t>
  </si>
  <si>
    <t>Factura 00100001010000024736 23/06/2021</t>
  </si>
  <si>
    <t>0822021002200006</t>
  </si>
  <si>
    <t>00100001010000026160</t>
  </si>
  <si>
    <t>Factura 00100001010000026160 11/08/2021</t>
  </si>
  <si>
    <t>0822021002200010</t>
  </si>
  <si>
    <t>00100001010000026888</t>
  </si>
  <si>
    <t>Factura 00100001010000026888 07/09/2021</t>
  </si>
  <si>
    <t>TRIGAS S.A.</t>
  </si>
  <si>
    <t>0822021002200001</t>
  </si>
  <si>
    <t>00200001010000028880</t>
  </si>
  <si>
    <t>Factura 00200001010000028880 18/05/2021</t>
  </si>
  <si>
    <t>0822021002200011</t>
  </si>
  <si>
    <t>00200001010000036028</t>
  </si>
  <si>
    <t>Factura 00200001010000036028 14/09/2021</t>
  </si>
  <si>
    <t>2020CD-000080-0010500001</t>
  </si>
  <si>
    <t>Compra de repuestos para flotilla vehicular</t>
  </si>
  <si>
    <t>Araya Industrial S.A</t>
  </si>
  <si>
    <t>0432020000500166-00</t>
  </si>
  <si>
    <t>JD-INTA-06-2021</t>
  </si>
  <si>
    <r>
      <rPr>
        <sz val="11"/>
        <color rgb="FFFFFFFF"/>
        <rFont val="Century Gothic"/>
      </rPr>
      <t>Factura 00100001010000000029 16/03/2021</t>
    </r>
    <r>
      <rPr>
        <sz val="11"/>
        <color rgb="FFFFFFFF"/>
        <rFont val="Century Gothic"/>
      </rPr>
      <t xml:space="preserve"> (enviada por la asesoria legal con resolucion de pago)</t>
    </r>
  </si>
  <si>
    <t>2020CD-000087-0010500001</t>
  </si>
  <si>
    <t>Compra e instalación de aires acondicionados para el departamento de laboratorios del INTA</t>
  </si>
  <si>
    <t>Grupo S E TRES S.A.</t>
  </si>
  <si>
    <t xml:space="preserve">0432020000500177-00	</t>
  </si>
  <si>
    <t>DE-INTA-0407-2021</t>
  </si>
  <si>
    <t>Factura 00100001010000000314 18/12/2020  (enviada por la asesoria legal con resolucion de pago)</t>
  </si>
  <si>
    <t>Proveedor moroso con la CCSS. El pago se le hará directo a la CCSS. Resolución y factura publicada en el expediente digital</t>
  </si>
  <si>
    <t>2020CD-000093-0010500001</t>
  </si>
  <si>
    <t>Compra Sistema de Control de Inventarios de Suministros para el Almacén Central y Almacenes Regionales del INTA</t>
  </si>
  <si>
    <t>Consulting Group Corporacion Latinoamericana S.A.</t>
  </si>
  <si>
    <t>0432020000500181-01</t>
  </si>
  <si>
    <t>00100001010000002784</t>
  </si>
  <si>
    <t>Factura 00100001010000002784 25/08/2021</t>
  </si>
  <si>
    <t>Se aplica clausula por $1.906,88. Factura publicada en el expediente digital.</t>
  </si>
  <si>
    <t>2020CD-000095-0010500001</t>
  </si>
  <si>
    <t>Compra e instalación de sistema de bombeo duplex para el Laboratorio de Suelos del INTA</t>
  </si>
  <si>
    <t>Durman Esquivel S.A</t>
  </si>
  <si>
    <t>0432020000500183-00</t>
  </si>
  <si>
    <t>00100001010000253413</t>
  </si>
  <si>
    <t>Factura 00100001010000253413 21/12/2021</t>
  </si>
  <si>
    <t>2020LA-000001-0010500001</t>
  </si>
  <si>
    <t>Compra de concentrados para bovinos, porcinos, equinos</t>
  </si>
  <si>
    <t>0822021001800009</t>
  </si>
  <si>
    <t>01900002010000015124</t>
  </si>
  <si>
    <t>Factura 01900002010000015124 02/03/2021</t>
  </si>
  <si>
    <t>0822021001800013</t>
  </si>
  <si>
    <t>01900002010000015401</t>
  </si>
  <si>
    <t>Factura 01900002010000015401  23/03/2021</t>
  </si>
  <si>
    <t>0822021001800017</t>
  </si>
  <si>
    <t>01900002010000015503</t>
  </si>
  <si>
    <t>Factura 01900002010000015503  06/04/2021</t>
  </si>
  <si>
    <t>0822021001800018</t>
  </si>
  <si>
    <t>01900002010000015660</t>
  </si>
  <si>
    <t>Factura 01900002010000015660  9/4/2021</t>
  </si>
  <si>
    <t>0822021001800019</t>
  </si>
  <si>
    <t>01900002010000015663</t>
  </si>
  <si>
    <t>Factura 01900002010000015663   20/04/2021</t>
  </si>
  <si>
    <t>0822021001800026</t>
  </si>
  <si>
    <t>01900002010000015840</t>
  </si>
  <si>
    <t>Factura 01900002010000015840   18/05/2021</t>
  </si>
  <si>
    <t>0822021001800027</t>
  </si>
  <si>
    <t>01900002010000015958</t>
  </si>
  <si>
    <t>Factura 01900002010000015958 20/05/2021</t>
  </si>
  <si>
    <t>0822021001800033</t>
  </si>
  <si>
    <t>01900002010000016207</t>
  </si>
  <si>
    <t>Factura 01900002010000016207 19/05/2021</t>
  </si>
  <si>
    <t>0822021001800035</t>
  </si>
  <si>
    <t>01900002010000016362</t>
  </si>
  <si>
    <t>Factura 01900002010000016362 31/05/2021</t>
  </si>
  <si>
    <t>0822021001800037</t>
  </si>
  <si>
    <t>01900002010000016361</t>
  </si>
  <si>
    <t>Factura 01900002010000016361 31/05/2021</t>
  </si>
  <si>
    <t>0822021001800046</t>
  </si>
  <si>
    <t>01900002010000016577</t>
  </si>
  <si>
    <t>Factura 01900002010000016577 11/06/2021</t>
  </si>
  <si>
    <t>0822021001800048</t>
  </si>
  <si>
    <t>01900002010000016736</t>
  </si>
  <si>
    <t>Factura 01900002010000016736 21/06/2021</t>
  </si>
  <si>
    <t>0822021001800050</t>
  </si>
  <si>
    <t>01900002010000016796</t>
  </si>
  <si>
    <t>Factura 01900002010000016796 25/06/2021</t>
  </si>
  <si>
    <t>0822021001800056</t>
  </si>
  <si>
    <t>01900002010000016997</t>
  </si>
  <si>
    <t>Factura 01900002010000016997 09/07/2021</t>
  </si>
  <si>
    <t>Memoris Forever S.A.</t>
  </si>
  <si>
    <t>0822021001800038</t>
  </si>
  <si>
    <t>00100001010000001968</t>
  </si>
  <si>
    <t>Factura 00100001010000001968 28/05/2021</t>
  </si>
  <si>
    <t>0822021001800045</t>
  </si>
  <si>
    <t>Factura 00100001010000002010 17/06/2021</t>
  </si>
  <si>
    <t>0822021001800049</t>
  </si>
  <si>
    <t>00100001010000002081</t>
  </si>
  <si>
    <t>Factura 00100001010000002081 02/07/2021</t>
  </si>
  <si>
    <t>0822021001800055</t>
  </si>
  <si>
    <t>00100001010000002134</t>
  </si>
  <si>
    <t>Factura 00100001010000002134 15/07/2021</t>
  </si>
  <si>
    <t>0822021001800064</t>
  </si>
  <si>
    <t>00100001010000002247</t>
  </si>
  <si>
    <t>Factura 00100001010000002247 15/07/2021</t>
  </si>
  <si>
    <t>0822021001800077</t>
  </si>
  <si>
    <t>00100001010000002343</t>
  </si>
  <si>
    <t>Factura 00100001010000002343 02/09/2021</t>
  </si>
  <si>
    <t>0822021001800080</t>
  </si>
  <si>
    <t>00100001010000002405</t>
  </si>
  <si>
    <t>Factura 00100001010000002405 14/09/2021</t>
  </si>
  <si>
    <t>0822021001800084</t>
  </si>
  <si>
    <t>00100001010000002426</t>
  </si>
  <si>
    <t>Factura 00100001010000002426 24/09/2021</t>
  </si>
  <si>
    <t>0822021001800093</t>
  </si>
  <si>
    <t>00100001010000002555</t>
  </si>
  <si>
    <t>Factura 00100001010000002555 28/10/2021</t>
  </si>
  <si>
    <t>0822021001800101</t>
  </si>
  <si>
    <t>00100001010000002674</t>
  </si>
  <si>
    <t>Factura 00100001010000002674 02/12/2021</t>
  </si>
  <si>
    <t>2020LA-000003-0010500001</t>
  </si>
  <si>
    <t>Compra institucional de agroquímicos</t>
  </si>
  <si>
    <t>0822021002200002</t>
  </si>
  <si>
    <t>04200002010000011114</t>
  </si>
  <si>
    <t>Factura 04200002010000011114 21/05/2021</t>
  </si>
  <si>
    <t>0822021001800015</t>
  </si>
  <si>
    <t>01900002010000015654
03400002010000012831</t>
  </si>
  <si>
    <t>Factura 01900002010000015654 03400002010000012831 21/04/2021</t>
  </si>
  <si>
    <t>0822021001800022</t>
  </si>
  <si>
    <t xml:space="preserve">05000002010000009156
 05000002010000009157 </t>
  </si>
  <si>
    <t>Factura 05000002010000009156
 05000002010000009157 26/05/2021</t>
  </si>
  <si>
    <t>0822021001800025</t>
  </si>
  <si>
    <t>01900002010000015940</t>
  </si>
  <si>
    <t>Factura 01900002010000015940 20/05/2021</t>
  </si>
  <si>
    <t>0822021001800028</t>
  </si>
  <si>
    <t>01900002010000016155
01900002010000016156
01900002010000016157</t>
  </si>
  <si>
    <t>Factura 01900002010000016155
01900002010000016156
01900002010000016157         20/05/2021</t>
  </si>
  <si>
    <t>0822021001900001</t>
  </si>
  <si>
    <t>05000002010000010043
05000002010000010044
05000002010000010139</t>
  </si>
  <si>
    <t>Factura 05000002010000010043
05000002010000010044
05000002010000010139 04/08/2021</t>
  </si>
  <si>
    <t>0822021001800047</t>
  </si>
  <si>
    <t>01900002010000016850
01900002010000016851</t>
  </si>
  <si>
    <t>Factura 01900002010000016850
01900002010000016851         30/06/2021</t>
  </si>
  <si>
    <t>0822021001800057</t>
  </si>
  <si>
    <t>03400002010000014556
03400002010000014356</t>
  </si>
  <si>
    <t>Factura 03400002010000014556
03400002010000014356 05/08/2021</t>
  </si>
  <si>
    <t>0822021001800062</t>
  </si>
  <si>
    <t>01900002010000017303</t>
  </si>
  <si>
    <t>Factura 01900002010000017303 03/08/2021</t>
  </si>
  <si>
    <t>0822021001800063</t>
  </si>
  <si>
    <t>03400002010000014630
03400002010000014688</t>
  </si>
  <si>
    <t>Factura 03400002010000014630
03400002010000014688 11/08/2021</t>
  </si>
  <si>
    <t>0822021001900002</t>
  </si>
  <si>
    <t>05000002010000010320</t>
  </si>
  <si>
    <t>Factura 05000002010000010320 23/08/2021</t>
  </si>
  <si>
    <t>Facturas publicada en el expediente digital</t>
  </si>
  <si>
    <t>0822021002200008</t>
  </si>
  <si>
    <t>04200002010000012186</t>
  </si>
  <si>
    <t>Factura 04200002010000012186 01/09/2021</t>
  </si>
  <si>
    <t>0822021001800069</t>
  </si>
  <si>
    <t>01900002010000017711
01900002010000017712</t>
  </si>
  <si>
    <t>Factura 01900002010000017711
01900002010000017712
 27/08/2021</t>
  </si>
  <si>
    <t>0822021002200009</t>
  </si>
  <si>
    <t>04200002010000012401</t>
  </si>
  <si>
    <t>Factura 04200002010000012401 23/09/2021</t>
  </si>
  <si>
    <t>0822021001800071</t>
  </si>
  <si>
    <t>03400002010000014921</t>
  </si>
  <si>
    <t>Factura 03400002010000014921 30/08/2021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</si>
</sst>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₡]#,##0"/>
    <numFmt numFmtId="165" formatCode="[$₡]#,##0.00"/>
    <numFmt numFmtId="166" formatCode="&quot;₡&quot;#,##0.00"/>
    <numFmt numFmtId="167" formatCode="dd/mm/yyyy"/>
    <numFmt numFmtId="168" formatCode="d/m/yyyy"/>
    <numFmt numFmtId="169" formatCode="dd/mm/yy"/>
    <numFmt numFmtId="170" formatCode="d/m/yy"/>
    <numFmt numFmtId="171" formatCode="[$₡-140A]#,##0.00;[Red][$₡-140A]#,##0.00"/>
  </numFmts>
  <fonts count="20">
    <font>
      <sz val="10"/>
      <color rgb="FF000000"/>
      <name val="Arial"/>
    </font>
    <font>
      <sz val="12"/>
      <color rgb="FFFFFFFF"/>
      <name val="Century Gothic"/>
    </font>
    <font>
      <b/>
      <sz val="12"/>
      <color rgb="FFFFFFFF"/>
      <name val="Century Gothic"/>
    </font>
    <font>
      <sz val="11"/>
      <color theme="1"/>
      <name val="Century Gothic"/>
    </font>
    <font>
      <sz val="11"/>
      <color rgb="FF000000"/>
      <name val="Century Gothic"/>
    </font>
    <font>
      <sz val="11"/>
      <color rgb="FFFFFFFF"/>
      <name val="Century Gothic"/>
    </font>
    <font>
      <sz val="10"/>
      <color theme="1"/>
      <name val="Century Gothic"/>
    </font>
    <font>
      <i/>
      <sz val="11"/>
      <color rgb="FF000000"/>
      <name val="Century Gothic"/>
    </font>
    <font>
      <sz val="11"/>
      <color theme="0"/>
      <name val="Century Gothic"/>
    </font>
    <font>
      <sz val="12"/>
      <color theme="1"/>
      <name val="Century Gothic"/>
    </font>
    <font>
      <b/>
      <sz val="14"/>
      <color theme="1"/>
      <name val="Century Gothic"/>
    </font>
    <font>
      <sz val="10"/>
      <name val="Arial"/>
    </font>
    <font>
      <b/>
      <sz val="14"/>
      <color theme="0"/>
      <name val="Century Gothic"/>
    </font>
    <font>
      <b/>
      <sz val="11"/>
      <color rgb="FFFFFFFF"/>
      <name val="Century Gothic"/>
    </font>
    <font>
      <b/>
      <sz val="11"/>
      <color theme="1"/>
      <name val="Century Gothic"/>
    </font>
    <font>
      <sz val="12"/>
      <color rgb="FF000000"/>
      <name val="Century Gothic"/>
    </font>
    <font>
      <sz val="11"/>
      <color theme="1"/>
      <name val="Calibri"/>
    </font>
    <font>
      <sz val="10"/>
      <color theme="1"/>
      <name val="Arial"/>
    </font>
    <font>
      <sz val="11"/>
      <color rgb="FFFFFFFF"/>
      <name val="&quot;Century Gothic&quot;"/>
    </font>
    <font>
      <i/>
      <sz val="11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0" fontId="3" fillId="0" borderId="3" xfId="0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66" fontId="12" fillId="4" borderId="12" xfId="0" applyNumberFormat="1" applyFont="1" applyFill="1" applyBorder="1" applyAlignment="1">
      <alignment horizontal="center" vertical="center" wrapText="1"/>
    </xf>
    <xf numFmtId="166" fontId="1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71" fontId="3" fillId="0" borderId="7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5" fontId="4" fillId="5" borderId="1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 wrapText="1"/>
    </xf>
    <xf numFmtId="168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7" fontId="4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171" fontId="3" fillId="5" borderId="3" xfId="0" applyNumberFormat="1" applyFont="1" applyFill="1" applyBorder="1" applyAlignment="1">
      <alignment horizontal="center" vertical="center" wrapText="1"/>
    </xf>
    <xf numFmtId="168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71" fontId="12" fillId="4" borderId="11" xfId="0" applyNumberFormat="1" applyFont="1" applyFill="1" applyBorder="1" applyAlignment="1">
      <alignment horizontal="center" vertical="center" wrapText="1"/>
    </xf>
    <xf numFmtId="165" fontId="12" fillId="4" borderId="12" xfId="0" applyNumberFormat="1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/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65" fontId="5" fillId="2" borderId="2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165" fontId="6" fillId="0" borderId="0" xfId="0" applyNumberFormat="1" applyFont="1"/>
    <xf numFmtId="14" fontId="6" fillId="0" borderId="0" xfId="0" applyNumberFormat="1" applyFont="1"/>
    <xf numFmtId="0" fontId="6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49" fontId="6" fillId="0" borderId="0" xfId="0" applyNumberFormat="1" applyFont="1"/>
    <xf numFmtId="0" fontId="0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FF00"/>
      </a:accent1>
      <a:accent2>
        <a:srgbClr val="00FFFF"/>
      </a:accent2>
      <a:accent3>
        <a:srgbClr val="FFFF00"/>
      </a:accent3>
      <a:accent4>
        <a:srgbClr val="FF0000"/>
      </a:accent4>
      <a:accent5>
        <a:srgbClr val="FF00FF"/>
      </a:accent5>
      <a:accent6>
        <a:srgbClr val="0000FF"/>
      </a:accent6>
      <a:hlink>
        <a:srgbClr val="980000"/>
      </a:hlink>
      <a:folHlink>
        <a:srgbClr val="98000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738"/>
  <sheetViews>
    <sheetView showGridLines="0" tabSelected="1" workbookViewId="0">
      <pane ySplit="1" topLeftCell="A2" activePane="bottomLeft" state="frozen"/>
      <selection pane="bottomLeft" activeCell="C2" sqref="C2"/>
    </sheetView>
  </sheetViews>
  <sheetFormatPr baseColWidth="10" defaultColWidth="14.453125" defaultRowHeight="15.75" customHeight="1"/>
  <cols>
    <col min="1" max="1" width="11.81640625" customWidth="1"/>
    <col min="2" max="2" width="29.26953125" customWidth="1"/>
    <col min="3" max="3" width="43" customWidth="1"/>
    <col min="4" max="4" width="18.08984375" customWidth="1"/>
    <col min="5" max="5" width="21.54296875" customWidth="1"/>
    <col min="6" max="6" width="21.7265625" customWidth="1"/>
    <col min="7" max="7" width="17.54296875" customWidth="1"/>
    <col min="9" max="9" width="25.26953125" customWidth="1"/>
    <col min="10" max="10" width="16.453125" customWidth="1"/>
    <col min="11" max="11" width="15.26953125" customWidth="1"/>
    <col min="12" max="12" width="12.81640625" customWidth="1"/>
    <col min="14" max="14" width="17.81640625" customWidth="1"/>
    <col min="15" max="15" width="19.7265625" customWidth="1"/>
    <col min="16" max="16" width="21.81640625" customWidth="1"/>
    <col min="17" max="17" width="20.7265625" customWidth="1"/>
    <col min="18" max="18" width="23.7265625" customWidth="1"/>
    <col min="19" max="19" width="23" customWidth="1"/>
    <col min="20" max="20" width="28.81640625" customWidth="1"/>
  </cols>
  <sheetData>
    <row r="1" spans="1:20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5" t="s">
        <v>19</v>
      </c>
    </row>
    <row r="2" spans="1:20" ht="67.5">
      <c r="A2" s="6" t="s">
        <v>20</v>
      </c>
      <c r="B2" s="7" t="s">
        <v>21</v>
      </c>
      <c r="C2" s="8" t="s">
        <v>22</v>
      </c>
      <c r="D2" s="6" t="s">
        <v>23</v>
      </c>
      <c r="E2" s="9" t="s">
        <v>24</v>
      </c>
      <c r="F2" s="10">
        <v>1692740</v>
      </c>
      <c r="G2" s="11">
        <v>44271</v>
      </c>
      <c r="H2" s="11">
        <v>44306</v>
      </c>
      <c r="I2" s="9" t="s">
        <v>25</v>
      </c>
      <c r="J2" s="11">
        <v>44299</v>
      </c>
      <c r="K2" s="12">
        <v>0</v>
      </c>
      <c r="L2" s="13" t="s">
        <v>26</v>
      </c>
      <c r="M2" s="14" t="s">
        <v>27</v>
      </c>
      <c r="N2" s="15"/>
      <c r="O2" s="16">
        <v>1692740</v>
      </c>
      <c r="P2" s="17"/>
      <c r="Q2" s="8"/>
      <c r="R2" s="18">
        <v>44308</v>
      </c>
      <c r="S2" s="19" t="s">
        <v>28</v>
      </c>
      <c r="T2" s="8"/>
    </row>
    <row r="3" spans="1:20" ht="67.5">
      <c r="A3" s="6" t="s">
        <v>20</v>
      </c>
      <c r="B3" s="7" t="s">
        <v>29</v>
      </c>
      <c r="C3" s="8" t="s">
        <v>22</v>
      </c>
      <c r="D3" s="6" t="s">
        <v>23</v>
      </c>
      <c r="E3" s="9" t="s">
        <v>24</v>
      </c>
      <c r="F3" s="20">
        <v>68454.100000000006</v>
      </c>
      <c r="G3" s="6" t="s">
        <v>30</v>
      </c>
      <c r="H3" s="6" t="s">
        <v>30</v>
      </c>
      <c r="I3" s="19" t="s">
        <v>31</v>
      </c>
      <c r="J3" s="21">
        <v>44552</v>
      </c>
      <c r="K3" s="12">
        <v>0</v>
      </c>
      <c r="L3" s="22" t="s">
        <v>32</v>
      </c>
      <c r="M3" s="14" t="s">
        <v>33</v>
      </c>
      <c r="N3" s="8"/>
      <c r="O3" s="23"/>
      <c r="P3" s="8"/>
      <c r="Q3" s="16">
        <v>68454.100000000006</v>
      </c>
      <c r="R3" s="18">
        <v>44553</v>
      </c>
      <c r="S3" s="19" t="s">
        <v>34</v>
      </c>
      <c r="T3" s="6" t="s">
        <v>35</v>
      </c>
    </row>
    <row r="4" spans="1:20" ht="67.5">
      <c r="A4" s="6" t="s">
        <v>20</v>
      </c>
      <c r="B4" s="7" t="s">
        <v>36</v>
      </c>
      <c r="C4" s="6" t="s">
        <v>37</v>
      </c>
      <c r="D4" s="8" t="s">
        <v>38</v>
      </c>
      <c r="E4" s="9" t="s">
        <v>39</v>
      </c>
      <c r="F4" s="10">
        <f>734.5*612.82</f>
        <v>450116.29000000004</v>
      </c>
      <c r="G4" s="11">
        <v>44270</v>
      </c>
      <c r="H4" s="11">
        <v>44323</v>
      </c>
      <c r="I4" s="9" t="s">
        <v>40</v>
      </c>
      <c r="J4" s="11">
        <v>44299</v>
      </c>
      <c r="K4" s="12">
        <v>0</v>
      </c>
      <c r="L4" s="13" t="s">
        <v>41</v>
      </c>
      <c r="M4" s="14" t="s">
        <v>42</v>
      </c>
      <c r="N4" s="24"/>
      <c r="O4" s="25">
        <v>450116.29000000004</v>
      </c>
      <c r="P4" s="17"/>
      <c r="Q4" s="8"/>
      <c r="R4" s="18">
        <v>44322</v>
      </c>
      <c r="S4" s="19" t="s">
        <v>43</v>
      </c>
      <c r="T4" s="8"/>
    </row>
    <row r="5" spans="1:20" ht="67.5">
      <c r="A5" s="6" t="s">
        <v>20</v>
      </c>
      <c r="B5" s="7" t="s">
        <v>44</v>
      </c>
      <c r="C5" s="6" t="s">
        <v>37</v>
      </c>
      <c r="D5" s="8" t="s">
        <v>45</v>
      </c>
      <c r="E5" s="9" t="s">
        <v>46</v>
      </c>
      <c r="F5" s="10">
        <f>1771.84*612.82</f>
        <v>1085818.9887999999</v>
      </c>
      <c r="G5" s="11">
        <v>44270</v>
      </c>
      <c r="H5" s="11">
        <v>44321</v>
      </c>
      <c r="I5" s="9" t="s">
        <v>47</v>
      </c>
      <c r="J5" s="11">
        <v>44328</v>
      </c>
      <c r="K5" s="12">
        <v>0</v>
      </c>
      <c r="L5" s="13" t="s">
        <v>41</v>
      </c>
      <c r="M5" s="14" t="s">
        <v>48</v>
      </c>
      <c r="N5" s="15"/>
      <c r="O5" s="26">
        <v>1085818.9887999999</v>
      </c>
      <c r="P5" s="17"/>
      <c r="Q5" s="8"/>
      <c r="R5" s="18">
        <v>44343</v>
      </c>
      <c r="S5" s="19" t="s">
        <v>49</v>
      </c>
      <c r="T5" s="27"/>
    </row>
    <row r="6" spans="1:20" ht="67.5">
      <c r="A6" s="6" t="s">
        <v>20</v>
      </c>
      <c r="B6" s="7" t="s">
        <v>50</v>
      </c>
      <c r="C6" s="6" t="s">
        <v>37</v>
      </c>
      <c r="D6" s="8" t="s">
        <v>51</v>
      </c>
      <c r="E6" s="9" t="s">
        <v>52</v>
      </c>
      <c r="F6" s="10">
        <f>5888.43*612.82</f>
        <v>3608547.6726000006</v>
      </c>
      <c r="G6" s="11">
        <v>44270</v>
      </c>
      <c r="H6" s="11">
        <v>44329</v>
      </c>
      <c r="I6" s="9" t="s">
        <v>53</v>
      </c>
      <c r="J6" s="11">
        <v>44292</v>
      </c>
      <c r="K6" s="12">
        <v>0</v>
      </c>
      <c r="L6" s="13" t="s">
        <v>41</v>
      </c>
      <c r="M6" s="14" t="s">
        <v>54</v>
      </c>
      <c r="N6" s="15"/>
      <c r="O6" s="26">
        <v>3608547.6726000006</v>
      </c>
      <c r="P6" s="17"/>
      <c r="Q6" s="8"/>
      <c r="R6" s="18">
        <v>44315</v>
      </c>
      <c r="S6" s="19" t="s">
        <v>55</v>
      </c>
      <c r="T6" s="8"/>
    </row>
    <row r="7" spans="1:20" ht="67.5">
      <c r="A7" s="6" t="s">
        <v>20</v>
      </c>
      <c r="B7" s="28" t="s">
        <v>56</v>
      </c>
      <c r="C7" s="8" t="s">
        <v>57</v>
      </c>
      <c r="D7" s="6" t="s">
        <v>58</v>
      </c>
      <c r="E7" s="9" t="s">
        <v>59</v>
      </c>
      <c r="F7" s="10">
        <v>111097</v>
      </c>
      <c r="G7" s="11">
        <v>44308</v>
      </c>
      <c r="H7" s="11">
        <v>44337</v>
      </c>
      <c r="I7" s="9" t="s">
        <v>60</v>
      </c>
      <c r="J7" s="11">
        <v>44330</v>
      </c>
      <c r="K7" s="12">
        <v>0</v>
      </c>
      <c r="L7" s="13" t="s">
        <v>26</v>
      </c>
      <c r="M7" s="14" t="s">
        <v>61</v>
      </c>
      <c r="N7" s="15"/>
      <c r="O7" s="26">
        <v>111097</v>
      </c>
      <c r="P7" s="17"/>
      <c r="Q7" s="8"/>
      <c r="R7" s="18">
        <v>44343</v>
      </c>
      <c r="S7" s="19" t="s">
        <v>49</v>
      </c>
      <c r="T7" s="8"/>
    </row>
    <row r="8" spans="1:20" ht="67.5">
      <c r="A8" s="8" t="s">
        <v>62</v>
      </c>
      <c r="B8" s="28" t="s">
        <v>63</v>
      </c>
      <c r="C8" s="8" t="s">
        <v>57</v>
      </c>
      <c r="D8" s="6" t="s">
        <v>58</v>
      </c>
      <c r="E8" s="9" t="s">
        <v>64</v>
      </c>
      <c r="F8" s="10">
        <v>93003.46</v>
      </c>
      <c r="G8" s="11">
        <v>44326</v>
      </c>
      <c r="H8" s="11">
        <v>44334</v>
      </c>
      <c r="I8" s="9" t="s">
        <v>65</v>
      </c>
      <c r="J8" s="29">
        <v>44336</v>
      </c>
      <c r="K8" s="12">
        <v>0</v>
      </c>
      <c r="L8" s="13" t="s">
        <v>26</v>
      </c>
      <c r="M8" s="14" t="s">
        <v>66</v>
      </c>
      <c r="N8" s="15"/>
      <c r="O8" s="26">
        <v>93003.46</v>
      </c>
      <c r="P8" s="17"/>
      <c r="Q8" s="8"/>
      <c r="R8" s="18">
        <v>44364</v>
      </c>
      <c r="S8" s="19" t="s">
        <v>67</v>
      </c>
      <c r="T8" s="8"/>
    </row>
    <row r="9" spans="1:20" ht="67.5">
      <c r="A9" s="8" t="s">
        <v>62</v>
      </c>
      <c r="B9" s="28" t="s">
        <v>68</v>
      </c>
      <c r="C9" s="8" t="s">
        <v>57</v>
      </c>
      <c r="D9" s="6" t="s">
        <v>58</v>
      </c>
      <c r="E9" s="9" t="s">
        <v>69</v>
      </c>
      <c r="F9" s="10">
        <v>87710.57</v>
      </c>
      <c r="G9" s="11">
        <v>44323</v>
      </c>
      <c r="H9" s="11">
        <v>44333</v>
      </c>
      <c r="I9" s="9" t="s">
        <v>70</v>
      </c>
      <c r="J9" s="29">
        <v>44336</v>
      </c>
      <c r="K9" s="12">
        <v>0</v>
      </c>
      <c r="L9" s="13" t="s">
        <v>26</v>
      </c>
      <c r="M9" s="14" t="s">
        <v>71</v>
      </c>
      <c r="N9" s="15"/>
      <c r="O9" s="26">
        <v>87710.57</v>
      </c>
      <c r="P9" s="17"/>
      <c r="Q9" s="8"/>
      <c r="R9" s="18">
        <v>44364</v>
      </c>
      <c r="S9" s="19" t="s">
        <v>67</v>
      </c>
      <c r="T9" s="8"/>
    </row>
    <row r="10" spans="1:20" ht="67.5">
      <c r="A10" s="8" t="s">
        <v>62</v>
      </c>
      <c r="B10" s="28" t="s">
        <v>72</v>
      </c>
      <c r="C10" s="8" t="s">
        <v>57</v>
      </c>
      <c r="D10" s="8" t="s">
        <v>73</v>
      </c>
      <c r="E10" s="9" t="s">
        <v>74</v>
      </c>
      <c r="F10" s="10">
        <v>52477.2</v>
      </c>
      <c r="G10" s="11">
        <v>44334</v>
      </c>
      <c r="H10" s="11">
        <v>44348</v>
      </c>
      <c r="I10" s="9" t="s">
        <v>75</v>
      </c>
      <c r="J10" s="11">
        <v>44348</v>
      </c>
      <c r="K10" s="12">
        <v>0</v>
      </c>
      <c r="L10" s="13" t="s">
        <v>26</v>
      </c>
      <c r="M10" s="14" t="s">
        <v>76</v>
      </c>
      <c r="N10" s="15"/>
      <c r="O10" s="26">
        <v>52477.2</v>
      </c>
      <c r="P10" s="17"/>
      <c r="Q10" s="8"/>
      <c r="R10" s="18">
        <v>44371</v>
      </c>
      <c r="S10" s="19" t="s">
        <v>77</v>
      </c>
      <c r="T10" s="8"/>
    </row>
    <row r="11" spans="1:20" ht="67.5">
      <c r="A11" s="6" t="s">
        <v>78</v>
      </c>
      <c r="B11" s="28" t="s">
        <v>79</v>
      </c>
      <c r="C11" s="8" t="s">
        <v>57</v>
      </c>
      <c r="D11" s="6" t="s">
        <v>58</v>
      </c>
      <c r="E11" s="9" t="s">
        <v>80</v>
      </c>
      <c r="F11" s="10">
        <f>50.964*620</f>
        <v>31597.68</v>
      </c>
      <c r="G11" s="11">
        <v>44341</v>
      </c>
      <c r="H11" s="11">
        <v>44369</v>
      </c>
      <c r="I11" s="19" t="s">
        <v>81</v>
      </c>
      <c r="J11" s="21">
        <v>44355</v>
      </c>
      <c r="K11" s="12">
        <v>0</v>
      </c>
      <c r="L11" s="13" t="s">
        <v>41</v>
      </c>
      <c r="M11" s="14" t="s">
        <v>82</v>
      </c>
      <c r="N11" s="15"/>
      <c r="O11" s="26">
        <v>31597.68</v>
      </c>
      <c r="P11" s="17"/>
      <c r="Q11" s="8"/>
      <c r="R11" s="18">
        <v>44378</v>
      </c>
      <c r="S11" s="19" t="s">
        <v>83</v>
      </c>
      <c r="T11" s="8"/>
    </row>
    <row r="12" spans="1:20" ht="67.5">
      <c r="A12" s="6" t="s">
        <v>20</v>
      </c>
      <c r="B12" s="7" t="s">
        <v>84</v>
      </c>
      <c r="C12" s="8" t="s">
        <v>57</v>
      </c>
      <c r="D12" s="8" t="s">
        <v>73</v>
      </c>
      <c r="E12" s="9" t="s">
        <v>85</v>
      </c>
      <c r="F12" s="10">
        <v>187097.21</v>
      </c>
      <c r="G12" s="11">
        <v>44344</v>
      </c>
      <c r="H12" s="11">
        <v>44372</v>
      </c>
      <c r="I12" s="19" t="s">
        <v>86</v>
      </c>
      <c r="J12" s="21">
        <v>44356</v>
      </c>
      <c r="K12" s="30">
        <v>0</v>
      </c>
      <c r="L12" s="13" t="s">
        <v>41</v>
      </c>
      <c r="M12" s="14" t="s">
        <v>87</v>
      </c>
      <c r="N12" s="15"/>
      <c r="O12" s="26">
        <v>187097.21</v>
      </c>
      <c r="P12" s="17"/>
      <c r="Q12" s="8"/>
      <c r="R12" s="18">
        <v>44385</v>
      </c>
      <c r="S12" s="19" t="s">
        <v>88</v>
      </c>
      <c r="T12" s="8"/>
    </row>
    <row r="13" spans="1:20" ht="67.5">
      <c r="A13" s="6" t="s">
        <v>20</v>
      </c>
      <c r="B13" s="7" t="s">
        <v>89</v>
      </c>
      <c r="C13" s="6" t="s">
        <v>57</v>
      </c>
      <c r="D13" s="6" t="s">
        <v>58</v>
      </c>
      <c r="E13" s="19" t="s">
        <v>90</v>
      </c>
      <c r="F13" s="20">
        <v>33067.699999999997</v>
      </c>
      <c r="G13" s="21">
        <v>44341</v>
      </c>
      <c r="H13" s="21">
        <v>44369</v>
      </c>
      <c r="I13" s="19" t="s">
        <v>91</v>
      </c>
      <c r="J13" s="21">
        <v>44351</v>
      </c>
      <c r="K13" s="30">
        <v>0</v>
      </c>
      <c r="L13" s="22" t="s">
        <v>41</v>
      </c>
      <c r="M13" s="14" t="s">
        <v>92</v>
      </c>
      <c r="N13" s="15"/>
      <c r="O13" s="31">
        <v>33067.699999999997</v>
      </c>
      <c r="P13" s="17"/>
      <c r="Q13" s="8"/>
      <c r="R13" s="18">
        <v>44385</v>
      </c>
      <c r="S13" s="19" t="s">
        <v>88</v>
      </c>
      <c r="T13" s="8"/>
    </row>
    <row r="14" spans="1:20" ht="67.5">
      <c r="A14" s="6" t="s">
        <v>78</v>
      </c>
      <c r="B14" s="28" t="s">
        <v>93</v>
      </c>
      <c r="C14" s="8" t="s">
        <v>57</v>
      </c>
      <c r="D14" s="6" t="s">
        <v>94</v>
      </c>
      <c r="E14" s="9" t="s">
        <v>95</v>
      </c>
      <c r="F14" s="10">
        <v>25831.8</v>
      </c>
      <c r="G14" s="11">
        <v>44343</v>
      </c>
      <c r="H14" s="11">
        <v>44371</v>
      </c>
      <c r="I14" s="19" t="s">
        <v>96</v>
      </c>
      <c r="J14" s="21">
        <v>44354</v>
      </c>
      <c r="K14" s="30">
        <v>0</v>
      </c>
      <c r="L14" s="13" t="s">
        <v>41</v>
      </c>
      <c r="M14" s="14" t="s">
        <v>97</v>
      </c>
      <c r="N14" s="15"/>
      <c r="O14" s="26">
        <v>25831.8</v>
      </c>
      <c r="P14" s="17"/>
      <c r="Q14" s="8"/>
      <c r="R14" s="18">
        <v>44378</v>
      </c>
      <c r="S14" s="19" t="s">
        <v>83</v>
      </c>
      <c r="T14" s="8"/>
    </row>
    <row r="15" spans="1:20" ht="67.5">
      <c r="A15" s="6" t="s">
        <v>78</v>
      </c>
      <c r="B15" s="28" t="s">
        <v>98</v>
      </c>
      <c r="C15" s="8" t="s">
        <v>57</v>
      </c>
      <c r="D15" s="8" t="s">
        <v>99</v>
      </c>
      <c r="E15" s="9" t="s">
        <v>100</v>
      </c>
      <c r="F15" s="10">
        <v>67130.678</v>
      </c>
      <c r="G15" s="11">
        <v>44342</v>
      </c>
      <c r="H15" s="11">
        <v>44370</v>
      </c>
      <c r="I15" s="19" t="s">
        <v>101</v>
      </c>
      <c r="J15" s="21">
        <v>44354</v>
      </c>
      <c r="K15" s="30">
        <v>0</v>
      </c>
      <c r="L15" s="13" t="s">
        <v>41</v>
      </c>
      <c r="M15" s="14" t="s">
        <v>102</v>
      </c>
      <c r="N15" s="15"/>
      <c r="O15" s="26">
        <v>67130.678</v>
      </c>
      <c r="P15" s="17"/>
      <c r="Q15" s="8"/>
      <c r="R15" s="18">
        <v>44378</v>
      </c>
      <c r="S15" s="19" t="s">
        <v>83</v>
      </c>
      <c r="T15" s="8"/>
    </row>
    <row r="16" spans="1:20" ht="67.5">
      <c r="A16" s="6" t="s">
        <v>78</v>
      </c>
      <c r="B16" s="28" t="s">
        <v>103</v>
      </c>
      <c r="C16" s="8" t="s">
        <v>57</v>
      </c>
      <c r="D16" s="8" t="s">
        <v>73</v>
      </c>
      <c r="E16" s="9" t="s">
        <v>104</v>
      </c>
      <c r="F16" s="10">
        <v>64743.034</v>
      </c>
      <c r="G16" s="11">
        <v>44341</v>
      </c>
      <c r="H16" s="11">
        <v>44369</v>
      </c>
      <c r="I16" s="19" t="s">
        <v>105</v>
      </c>
      <c r="J16" s="21">
        <v>44354</v>
      </c>
      <c r="K16" s="30">
        <v>0</v>
      </c>
      <c r="L16" s="13" t="s">
        <v>41</v>
      </c>
      <c r="M16" s="14" t="s">
        <v>106</v>
      </c>
      <c r="N16" s="15"/>
      <c r="O16" s="26">
        <v>64743.034</v>
      </c>
      <c r="P16" s="17"/>
      <c r="Q16" s="8"/>
      <c r="R16" s="18">
        <v>44378</v>
      </c>
      <c r="S16" s="19" t="s">
        <v>83</v>
      </c>
      <c r="T16" s="8"/>
    </row>
    <row r="17" spans="1:20" ht="67.5">
      <c r="A17" s="6" t="s">
        <v>78</v>
      </c>
      <c r="B17" s="7" t="s">
        <v>107</v>
      </c>
      <c r="C17" s="8" t="s">
        <v>57</v>
      </c>
      <c r="D17" s="8" t="s">
        <v>73</v>
      </c>
      <c r="E17" s="9" t="s">
        <v>108</v>
      </c>
      <c r="F17" s="10">
        <v>651164.34</v>
      </c>
      <c r="G17" s="11">
        <v>44344</v>
      </c>
      <c r="H17" s="11">
        <v>44372</v>
      </c>
      <c r="I17" s="19" t="s">
        <v>109</v>
      </c>
      <c r="J17" s="21">
        <v>44354</v>
      </c>
      <c r="K17" s="30">
        <v>0</v>
      </c>
      <c r="L17" s="13" t="s">
        <v>41</v>
      </c>
      <c r="M17" s="14" t="s">
        <v>110</v>
      </c>
      <c r="N17" s="15"/>
      <c r="O17" s="26">
        <v>651164.34</v>
      </c>
      <c r="P17" s="17"/>
      <c r="Q17" s="8"/>
      <c r="R17" s="18">
        <v>44385</v>
      </c>
      <c r="S17" s="19" t="s">
        <v>88</v>
      </c>
      <c r="T17" s="8"/>
    </row>
    <row r="18" spans="1:20" ht="67.5">
      <c r="A18" s="6" t="s">
        <v>20</v>
      </c>
      <c r="B18" s="28" t="s">
        <v>111</v>
      </c>
      <c r="C18" s="8" t="s">
        <v>57</v>
      </c>
      <c r="D18" s="8" t="s">
        <v>73</v>
      </c>
      <c r="E18" s="19" t="s">
        <v>112</v>
      </c>
      <c r="F18" s="10">
        <v>63189.2</v>
      </c>
      <c r="G18" s="11">
        <v>44341</v>
      </c>
      <c r="H18" s="21">
        <v>44369</v>
      </c>
      <c r="I18" s="19" t="s">
        <v>113</v>
      </c>
      <c r="J18" s="21">
        <v>44356</v>
      </c>
      <c r="K18" s="30">
        <v>0</v>
      </c>
      <c r="L18" s="13" t="s">
        <v>26</v>
      </c>
      <c r="M18" s="14" t="s">
        <v>114</v>
      </c>
      <c r="N18" s="15"/>
      <c r="O18" s="26">
        <v>63189.2</v>
      </c>
      <c r="P18" s="17"/>
      <c r="Q18" s="8"/>
      <c r="R18" s="18">
        <v>44385</v>
      </c>
      <c r="S18" s="19" t="s">
        <v>88</v>
      </c>
      <c r="T18" s="32"/>
    </row>
    <row r="19" spans="1:20" ht="67.5">
      <c r="A19" s="8" t="s">
        <v>62</v>
      </c>
      <c r="B19" s="7" t="s">
        <v>115</v>
      </c>
      <c r="C19" s="8" t="s">
        <v>57</v>
      </c>
      <c r="D19" s="8" t="s">
        <v>73</v>
      </c>
      <c r="E19" s="19" t="s">
        <v>116</v>
      </c>
      <c r="F19" s="20">
        <v>53530</v>
      </c>
      <c r="G19" s="21">
        <v>44358</v>
      </c>
      <c r="H19" s="21">
        <v>44372</v>
      </c>
      <c r="I19" s="19" t="s">
        <v>117</v>
      </c>
      <c r="J19" s="21">
        <v>44363</v>
      </c>
      <c r="K19" s="30">
        <v>0</v>
      </c>
      <c r="L19" s="13" t="s">
        <v>41</v>
      </c>
      <c r="M19" s="14" t="s">
        <v>118</v>
      </c>
      <c r="N19" s="15"/>
      <c r="O19" s="31">
        <v>53530</v>
      </c>
      <c r="P19" s="33"/>
      <c r="Q19" s="8"/>
      <c r="R19" s="18">
        <v>44399</v>
      </c>
      <c r="S19" s="19" t="s">
        <v>119</v>
      </c>
      <c r="T19" s="32"/>
    </row>
    <row r="20" spans="1:20" ht="67.5">
      <c r="A20" s="8" t="s">
        <v>62</v>
      </c>
      <c r="B20" s="7" t="s">
        <v>120</v>
      </c>
      <c r="C20" s="8" t="s">
        <v>57</v>
      </c>
      <c r="D20" s="6" t="s">
        <v>94</v>
      </c>
      <c r="E20" s="19" t="s">
        <v>121</v>
      </c>
      <c r="F20" s="20">
        <v>71755</v>
      </c>
      <c r="G20" s="21">
        <v>44361</v>
      </c>
      <c r="H20" s="21">
        <v>44375</v>
      </c>
      <c r="I20" s="19" t="s">
        <v>122</v>
      </c>
      <c r="J20" s="21">
        <v>44377</v>
      </c>
      <c r="K20" s="30">
        <v>0</v>
      </c>
      <c r="L20" s="13" t="s">
        <v>41</v>
      </c>
      <c r="M20" s="14" t="s">
        <v>123</v>
      </c>
      <c r="N20" s="17"/>
      <c r="O20" s="34"/>
      <c r="P20" s="31">
        <v>71755</v>
      </c>
      <c r="Q20" s="17"/>
      <c r="R20" s="18">
        <v>44413</v>
      </c>
      <c r="S20" s="19" t="s">
        <v>124</v>
      </c>
      <c r="T20" s="32"/>
    </row>
    <row r="21" spans="1:20" ht="67.5">
      <c r="A21" s="8" t="s">
        <v>62</v>
      </c>
      <c r="B21" s="7" t="s">
        <v>125</v>
      </c>
      <c r="C21" s="8" t="s">
        <v>57</v>
      </c>
      <c r="D21" s="8" t="s">
        <v>73</v>
      </c>
      <c r="E21" s="19" t="s">
        <v>126</v>
      </c>
      <c r="F21" s="20">
        <v>133610.88</v>
      </c>
      <c r="G21" s="21">
        <v>44387</v>
      </c>
      <c r="H21" s="21">
        <v>44400</v>
      </c>
      <c r="I21" s="19" t="s">
        <v>127</v>
      </c>
      <c r="J21" s="21">
        <v>44398</v>
      </c>
      <c r="K21" s="30">
        <v>0</v>
      </c>
      <c r="L21" s="22" t="s">
        <v>32</v>
      </c>
      <c r="M21" s="14" t="s">
        <v>128</v>
      </c>
      <c r="N21" s="17"/>
      <c r="O21" s="35"/>
      <c r="P21" s="31">
        <v>133610.88</v>
      </c>
      <c r="Q21" s="17"/>
      <c r="R21" s="18">
        <v>44434</v>
      </c>
      <c r="S21" s="19" t="s">
        <v>129</v>
      </c>
      <c r="T21" s="32"/>
    </row>
    <row r="22" spans="1:20" ht="54">
      <c r="A22" s="6" t="s">
        <v>130</v>
      </c>
      <c r="B22" s="7" t="s">
        <v>131</v>
      </c>
      <c r="C22" s="6" t="s">
        <v>132</v>
      </c>
      <c r="D22" s="6" t="s">
        <v>133</v>
      </c>
      <c r="E22" s="19" t="s">
        <v>134</v>
      </c>
      <c r="F22" s="20">
        <v>47588.82</v>
      </c>
      <c r="G22" s="21">
        <v>44390</v>
      </c>
      <c r="H22" s="21">
        <v>44404</v>
      </c>
      <c r="I22" s="19" t="s">
        <v>135</v>
      </c>
      <c r="J22" s="21">
        <v>44399</v>
      </c>
      <c r="K22" s="30">
        <v>0</v>
      </c>
      <c r="L22" s="22" t="s">
        <v>32</v>
      </c>
      <c r="M22" s="14" t="s">
        <v>136</v>
      </c>
      <c r="N22" s="17"/>
      <c r="O22" s="35"/>
      <c r="P22" s="31">
        <v>47588.82</v>
      </c>
      <c r="Q22" s="17"/>
      <c r="R22" s="18">
        <v>44434</v>
      </c>
      <c r="S22" s="19" t="s">
        <v>129</v>
      </c>
      <c r="T22" s="32"/>
    </row>
    <row r="23" spans="1:20" ht="67.5">
      <c r="A23" s="8" t="s">
        <v>62</v>
      </c>
      <c r="B23" s="7" t="s">
        <v>137</v>
      </c>
      <c r="C23" s="8" t="s">
        <v>57</v>
      </c>
      <c r="D23" s="6" t="s">
        <v>94</v>
      </c>
      <c r="E23" s="19" t="s">
        <v>138</v>
      </c>
      <c r="F23" s="20">
        <v>330728.40000000002</v>
      </c>
      <c r="G23" s="21">
        <v>44398</v>
      </c>
      <c r="H23" s="21">
        <v>44412</v>
      </c>
      <c r="I23" s="19" t="s">
        <v>139</v>
      </c>
      <c r="J23" s="21">
        <v>44404</v>
      </c>
      <c r="K23" s="30">
        <v>0</v>
      </c>
      <c r="L23" s="22" t="s">
        <v>32</v>
      </c>
      <c r="M23" s="14" t="s">
        <v>140</v>
      </c>
      <c r="N23" s="17"/>
      <c r="O23" s="35"/>
      <c r="P23" s="31">
        <v>330728.40000000002</v>
      </c>
      <c r="Q23" s="17"/>
      <c r="R23" s="18">
        <v>44441</v>
      </c>
      <c r="S23" s="19" t="s">
        <v>141</v>
      </c>
      <c r="T23" s="32"/>
    </row>
    <row r="24" spans="1:20" ht="67.5">
      <c r="A24" s="6" t="s">
        <v>142</v>
      </c>
      <c r="B24" s="7" t="s">
        <v>143</v>
      </c>
      <c r="C24" s="8" t="s">
        <v>22</v>
      </c>
      <c r="D24" s="6" t="s">
        <v>23</v>
      </c>
      <c r="E24" s="19" t="s">
        <v>144</v>
      </c>
      <c r="F24" s="20">
        <v>327474</v>
      </c>
      <c r="G24" s="21">
        <v>44404</v>
      </c>
      <c r="H24" s="21">
        <v>44432</v>
      </c>
      <c r="I24" s="19" t="s">
        <v>145</v>
      </c>
      <c r="J24" s="21">
        <v>44418</v>
      </c>
      <c r="K24" s="30">
        <v>0</v>
      </c>
      <c r="L24" s="22" t="s">
        <v>32</v>
      </c>
      <c r="M24" s="14" t="s">
        <v>146</v>
      </c>
      <c r="N24" s="17"/>
      <c r="O24" s="35"/>
      <c r="P24" s="31">
        <v>327474</v>
      </c>
      <c r="Q24" s="17"/>
      <c r="R24" s="18">
        <v>44455</v>
      </c>
      <c r="S24" s="19" t="s">
        <v>147</v>
      </c>
      <c r="T24" s="32"/>
    </row>
    <row r="25" spans="1:20" ht="67.5">
      <c r="A25" s="6" t="s">
        <v>20</v>
      </c>
      <c r="B25" s="6" t="s">
        <v>148</v>
      </c>
      <c r="C25" s="6" t="s">
        <v>149</v>
      </c>
      <c r="D25" s="6" t="s">
        <v>150</v>
      </c>
      <c r="E25" s="19" t="s">
        <v>151</v>
      </c>
      <c r="F25" s="20">
        <v>700235.62</v>
      </c>
      <c r="G25" s="21">
        <v>44404</v>
      </c>
      <c r="H25" s="21">
        <v>44432</v>
      </c>
      <c r="I25" s="19" t="s">
        <v>152</v>
      </c>
      <c r="J25" s="21">
        <v>44433</v>
      </c>
      <c r="K25" s="30">
        <v>0</v>
      </c>
      <c r="L25" s="22" t="s">
        <v>32</v>
      </c>
      <c r="M25" s="14" t="s">
        <v>153</v>
      </c>
      <c r="N25" s="17"/>
      <c r="O25" s="35"/>
      <c r="P25" s="31">
        <v>700235.62</v>
      </c>
      <c r="Q25" s="17"/>
      <c r="R25" s="18">
        <v>44476</v>
      </c>
      <c r="S25" s="19" t="s">
        <v>154</v>
      </c>
      <c r="T25" s="32"/>
    </row>
    <row r="26" spans="1:20" ht="67.5">
      <c r="A26" s="6" t="s">
        <v>20</v>
      </c>
      <c r="B26" s="7" t="s">
        <v>155</v>
      </c>
      <c r="C26" s="8" t="s">
        <v>22</v>
      </c>
      <c r="D26" s="6" t="s">
        <v>23</v>
      </c>
      <c r="E26" s="36" t="s">
        <v>156</v>
      </c>
      <c r="F26" s="20">
        <v>1833142.5</v>
      </c>
      <c r="G26" s="21">
        <v>44406</v>
      </c>
      <c r="H26" s="21">
        <v>44435</v>
      </c>
      <c r="I26" s="19" t="s">
        <v>157</v>
      </c>
      <c r="J26" s="21">
        <v>44417</v>
      </c>
      <c r="K26" s="30">
        <v>0</v>
      </c>
      <c r="L26" s="22" t="s">
        <v>26</v>
      </c>
      <c r="M26" s="14" t="s">
        <v>158</v>
      </c>
      <c r="N26" s="17"/>
      <c r="O26" s="35"/>
      <c r="P26" s="31">
        <v>1833142.5</v>
      </c>
      <c r="Q26" s="17"/>
      <c r="R26" s="18">
        <v>44448</v>
      </c>
      <c r="S26" s="19" t="s">
        <v>159</v>
      </c>
      <c r="T26" s="32"/>
    </row>
    <row r="27" spans="1:20" ht="67.5">
      <c r="A27" s="6" t="s">
        <v>20</v>
      </c>
      <c r="B27" s="37" t="s">
        <v>160</v>
      </c>
      <c r="C27" s="6" t="s">
        <v>149</v>
      </c>
      <c r="D27" s="6" t="s">
        <v>94</v>
      </c>
      <c r="E27" s="36" t="s">
        <v>161</v>
      </c>
      <c r="F27" s="20">
        <v>291414.57</v>
      </c>
      <c r="G27" s="21">
        <v>44406</v>
      </c>
      <c r="H27" s="21">
        <v>44435</v>
      </c>
      <c r="I27" s="19" t="s">
        <v>162</v>
      </c>
      <c r="J27" s="21">
        <v>44426</v>
      </c>
      <c r="K27" s="30">
        <v>0</v>
      </c>
      <c r="L27" s="22" t="s">
        <v>26</v>
      </c>
      <c r="M27" s="14" t="s">
        <v>163</v>
      </c>
      <c r="N27" s="17"/>
      <c r="O27" s="35"/>
      <c r="P27" s="31">
        <v>291414.57</v>
      </c>
      <c r="Q27" s="17"/>
      <c r="R27" s="18">
        <v>44462</v>
      </c>
      <c r="S27" s="19" t="s">
        <v>164</v>
      </c>
      <c r="T27" s="32"/>
    </row>
    <row r="28" spans="1:20" ht="67.5">
      <c r="A28" s="6" t="s">
        <v>20</v>
      </c>
      <c r="B28" s="38" t="s">
        <v>165</v>
      </c>
      <c r="C28" s="6" t="s">
        <v>149</v>
      </c>
      <c r="D28" s="6" t="s">
        <v>150</v>
      </c>
      <c r="E28" s="36" t="s">
        <v>166</v>
      </c>
      <c r="F28" s="20">
        <v>219345.73</v>
      </c>
      <c r="G28" s="21">
        <v>44412</v>
      </c>
      <c r="H28" s="21">
        <v>44426</v>
      </c>
      <c r="I28" s="19" t="s">
        <v>167</v>
      </c>
      <c r="J28" s="21">
        <v>44433</v>
      </c>
      <c r="K28" s="30">
        <v>0</v>
      </c>
      <c r="L28" s="22" t="s">
        <v>26</v>
      </c>
      <c r="M28" s="14" t="s">
        <v>168</v>
      </c>
      <c r="N28" s="17"/>
      <c r="O28" s="35"/>
      <c r="P28" s="31">
        <v>219345.73</v>
      </c>
      <c r="Q28" s="17"/>
      <c r="R28" s="18">
        <v>44476</v>
      </c>
      <c r="S28" s="19" t="s">
        <v>154</v>
      </c>
      <c r="T28" s="32"/>
    </row>
    <row r="29" spans="1:20" ht="67.5">
      <c r="A29" s="6" t="s">
        <v>169</v>
      </c>
      <c r="B29" s="37" t="s">
        <v>170</v>
      </c>
      <c r="C29" s="6" t="s">
        <v>149</v>
      </c>
      <c r="D29" s="6" t="s">
        <v>94</v>
      </c>
      <c r="E29" s="36" t="s">
        <v>171</v>
      </c>
      <c r="F29" s="20">
        <v>87424.37</v>
      </c>
      <c r="G29" s="21">
        <v>44421</v>
      </c>
      <c r="H29" s="21">
        <v>44433</v>
      </c>
      <c r="I29" s="19" t="s">
        <v>172</v>
      </c>
      <c r="J29" s="21">
        <v>44441</v>
      </c>
      <c r="K29" s="30">
        <v>0</v>
      </c>
      <c r="L29" s="22" t="s">
        <v>32</v>
      </c>
      <c r="M29" s="14" t="s">
        <v>173</v>
      </c>
      <c r="N29" s="17"/>
      <c r="O29" s="35"/>
      <c r="P29" s="31">
        <v>87424.37</v>
      </c>
      <c r="Q29" s="17"/>
      <c r="R29" s="18">
        <v>44476</v>
      </c>
      <c r="S29" s="19" t="s">
        <v>154</v>
      </c>
      <c r="T29" s="32"/>
    </row>
    <row r="30" spans="1:20" ht="67.5">
      <c r="A30" s="6" t="s">
        <v>169</v>
      </c>
      <c r="B30" s="7" t="s">
        <v>174</v>
      </c>
      <c r="C30" s="8" t="s">
        <v>22</v>
      </c>
      <c r="D30" s="6" t="s">
        <v>23</v>
      </c>
      <c r="E30" s="39" t="s">
        <v>175</v>
      </c>
      <c r="F30" s="20">
        <v>1331027</v>
      </c>
      <c r="G30" s="21">
        <v>44425</v>
      </c>
      <c r="H30" s="21">
        <v>44435</v>
      </c>
      <c r="I30" s="19" t="s">
        <v>176</v>
      </c>
      <c r="J30" s="21">
        <v>44434</v>
      </c>
      <c r="K30" s="30">
        <v>0</v>
      </c>
      <c r="L30" s="22" t="s">
        <v>32</v>
      </c>
      <c r="M30" s="14" t="s">
        <v>177</v>
      </c>
      <c r="N30" s="17"/>
      <c r="O30" s="35"/>
      <c r="P30" s="31">
        <v>1331027</v>
      </c>
      <c r="Q30" s="17"/>
      <c r="R30" s="18">
        <v>44476</v>
      </c>
      <c r="S30" s="19" t="s">
        <v>154</v>
      </c>
      <c r="T30" s="32"/>
    </row>
    <row r="31" spans="1:20" ht="54">
      <c r="A31" s="6" t="s">
        <v>78</v>
      </c>
      <c r="B31" s="7" t="s">
        <v>178</v>
      </c>
      <c r="C31" s="6" t="s">
        <v>179</v>
      </c>
      <c r="D31" s="6" t="s">
        <v>180</v>
      </c>
      <c r="E31" s="19" t="s">
        <v>181</v>
      </c>
      <c r="F31" s="20">
        <v>7242170</v>
      </c>
      <c r="G31" s="21">
        <v>44434</v>
      </c>
      <c r="H31" s="21">
        <v>44455</v>
      </c>
      <c r="I31" s="19" t="s">
        <v>182</v>
      </c>
      <c r="J31" s="21">
        <v>44463</v>
      </c>
      <c r="K31" s="30">
        <v>0</v>
      </c>
      <c r="L31" s="22" t="s">
        <v>32</v>
      </c>
      <c r="M31" s="14" t="s">
        <v>183</v>
      </c>
      <c r="N31" s="17"/>
      <c r="O31" s="35"/>
      <c r="P31" s="31">
        <v>7242170</v>
      </c>
      <c r="Q31" s="33"/>
      <c r="R31" s="18">
        <v>44497</v>
      </c>
      <c r="S31" s="19" t="s">
        <v>184</v>
      </c>
      <c r="T31" s="32"/>
    </row>
    <row r="32" spans="1:20" ht="67.5">
      <c r="A32" s="8" t="s">
        <v>62</v>
      </c>
      <c r="B32" s="7" t="s">
        <v>185</v>
      </c>
      <c r="C32" s="8" t="s">
        <v>57</v>
      </c>
      <c r="D32" s="6" t="s">
        <v>94</v>
      </c>
      <c r="E32" s="19" t="s">
        <v>186</v>
      </c>
      <c r="F32" s="20">
        <v>30679.5</v>
      </c>
      <c r="G32" s="27">
        <v>44494</v>
      </c>
      <c r="H32" s="21">
        <v>44508</v>
      </c>
      <c r="I32" s="19" t="s">
        <v>187</v>
      </c>
      <c r="J32" s="21">
        <v>44504</v>
      </c>
      <c r="K32" s="30">
        <v>0</v>
      </c>
      <c r="L32" s="22" t="s">
        <v>32</v>
      </c>
      <c r="M32" s="14" t="s">
        <v>188</v>
      </c>
      <c r="N32" s="17"/>
      <c r="O32" s="23"/>
      <c r="P32" s="40"/>
      <c r="Q32" s="31">
        <v>30679.5</v>
      </c>
      <c r="R32" s="18">
        <v>44539</v>
      </c>
      <c r="S32" s="19" t="s">
        <v>189</v>
      </c>
      <c r="T32" s="32"/>
    </row>
    <row r="33" spans="1:20" ht="81">
      <c r="A33" s="8" t="s">
        <v>62</v>
      </c>
      <c r="B33" s="7" t="s">
        <v>190</v>
      </c>
      <c r="C33" s="8" t="s">
        <v>57</v>
      </c>
      <c r="D33" s="6" t="s">
        <v>191</v>
      </c>
      <c r="E33" s="19" t="s">
        <v>192</v>
      </c>
      <c r="F33" s="20">
        <v>83049.706999999995</v>
      </c>
      <c r="G33" s="27">
        <v>44494</v>
      </c>
      <c r="H33" s="21">
        <v>44508</v>
      </c>
      <c r="I33" s="19" t="s">
        <v>193</v>
      </c>
      <c r="J33" s="27">
        <v>44530</v>
      </c>
      <c r="K33" s="30">
        <v>0</v>
      </c>
      <c r="L33" s="22" t="s">
        <v>32</v>
      </c>
      <c r="M33" s="14" t="s">
        <v>194</v>
      </c>
      <c r="N33" s="17"/>
      <c r="O33" s="23"/>
      <c r="P33" s="13"/>
      <c r="Q33" s="31">
        <v>83049.706999999995</v>
      </c>
      <c r="R33" s="18">
        <v>44581</v>
      </c>
      <c r="S33" s="19" t="s">
        <v>195</v>
      </c>
      <c r="T33" s="32"/>
    </row>
    <row r="34" spans="1:20" ht="67.5">
      <c r="A34" s="8" t="s">
        <v>62</v>
      </c>
      <c r="B34" s="7" t="s">
        <v>196</v>
      </c>
      <c r="C34" s="8" t="s">
        <v>57</v>
      </c>
      <c r="D34" s="6" t="s">
        <v>58</v>
      </c>
      <c r="E34" s="19" t="s">
        <v>197</v>
      </c>
      <c r="F34" s="10">
        <f>631.51*28.31</f>
        <v>17878.0481</v>
      </c>
      <c r="G34" s="27">
        <v>44494</v>
      </c>
      <c r="H34" s="21">
        <v>44508</v>
      </c>
      <c r="I34" s="19" t="s">
        <v>198</v>
      </c>
      <c r="J34" s="21">
        <v>44504</v>
      </c>
      <c r="K34" s="30">
        <v>0</v>
      </c>
      <c r="L34" s="22" t="s">
        <v>32</v>
      </c>
      <c r="M34" s="14" t="s">
        <v>199</v>
      </c>
      <c r="N34" s="17"/>
      <c r="O34" s="23"/>
      <c r="P34" s="13"/>
      <c r="Q34" s="31">
        <v>17878.0481</v>
      </c>
      <c r="R34" s="18">
        <v>44539</v>
      </c>
      <c r="S34" s="19" t="s">
        <v>189</v>
      </c>
      <c r="T34" s="32"/>
    </row>
    <row r="35" spans="1:20" ht="67.5">
      <c r="A35" s="8" t="s">
        <v>62</v>
      </c>
      <c r="B35" s="7" t="s">
        <v>200</v>
      </c>
      <c r="C35" s="8" t="s">
        <v>57</v>
      </c>
      <c r="D35" s="6" t="s">
        <v>58</v>
      </c>
      <c r="E35" s="19" t="s">
        <v>201</v>
      </c>
      <c r="F35" s="10">
        <f>634.51*96.07</f>
        <v>60957.375699999997</v>
      </c>
      <c r="G35" s="27">
        <v>44494</v>
      </c>
      <c r="H35" s="21">
        <v>44508</v>
      </c>
      <c r="I35" s="19" t="s">
        <v>202</v>
      </c>
      <c r="J35" s="21">
        <v>44504</v>
      </c>
      <c r="K35" s="30">
        <v>0</v>
      </c>
      <c r="L35" s="22" t="s">
        <v>32</v>
      </c>
      <c r="M35" s="14" t="s">
        <v>203</v>
      </c>
      <c r="N35" s="17"/>
      <c r="O35" s="23"/>
      <c r="P35" s="13"/>
      <c r="Q35" s="31">
        <v>60957.375699999997</v>
      </c>
      <c r="R35" s="18">
        <v>44539</v>
      </c>
      <c r="S35" s="19" t="s">
        <v>189</v>
      </c>
      <c r="T35" s="32"/>
    </row>
    <row r="36" spans="1:20" ht="67.5">
      <c r="A36" s="8" t="s">
        <v>62</v>
      </c>
      <c r="B36" s="7" t="s">
        <v>204</v>
      </c>
      <c r="C36" s="8" t="s">
        <v>57</v>
      </c>
      <c r="D36" s="8" t="s">
        <v>73</v>
      </c>
      <c r="E36" s="19" t="s">
        <v>205</v>
      </c>
      <c r="F36" s="20">
        <v>151748.51999999999</v>
      </c>
      <c r="G36" s="27">
        <v>44494</v>
      </c>
      <c r="H36" s="27">
        <v>44512</v>
      </c>
      <c r="I36" s="19" t="s">
        <v>206</v>
      </c>
      <c r="J36" s="27">
        <v>44512</v>
      </c>
      <c r="K36" s="30">
        <v>0</v>
      </c>
      <c r="L36" s="22" t="s">
        <v>32</v>
      </c>
      <c r="M36" s="14" t="s">
        <v>207</v>
      </c>
      <c r="N36" s="17"/>
      <c r="O36" s="23"/>
      <c r="P36" s="13"/>
      <c r="Q36" s="31">
        <v>151748.51999999999</v>
      </c>
      <c r="R36" s="18">
        <v>44546</v>
      </c>
      <c r="S36" s="19" t="s">
        <v>208</v>
      </c>
      <c r="T36" s="32"/>
    </row>
    <row r="37" spans="1:20" ht="81">
      <c r="A37" s="8" t="s">
        <v>62</v>
      </c>
      <c r="B37" s="7" t="s">
        <v>209</v>
      </c>
      <c r="C37" s="6" t="s">
        <v>132</v>
      </c>
      <c r="D37" s="6" t="s">
        <v>210</v>
      </c>
      <c r="E37" s="19" t="s">
        <v>211</v>
      </c>
      <c r="F37" s="20">
        <v>180181.21</v>
      </c>
      <c r="G37" s="27">
        <v>44480</v>
      </c>
      <c r="H37" s="27">
        <v>44494</v>
      </c>
      <c r="I37" s="19" t="s">
        <v>212</v>
      </c>
      <c r="J37" s="27">
        <v>44489</v>
      </c>
      <c r="K37" s="30">
        <v>0</v>
      </c>
      <c r="L37" s="22" t="s">
        <v>26</v>
      </c>
      <c r="M37" s="41" t="s">
        <v>213</v>
      </c>
      <c r="N37" s="17"/>
      <c r="O37" s="23"/>
      <c r="P37" s="13"/>
      <c r="Q37" s="42">
        <v>180181.21</v>
      </c>
      <c r="R37" s="18">
        <v>44525</v>
      </c>
      <c r="S37" s="19" t="s">
        <v>214</v>
      </c>
      <c r="T37" s="32"/>
    </row>
    <row r="38" spans="1:20" ht="54">
      <c r="A38" s="8" t="s">
        <v>62</v>
      </c>
      <c r="B38" s="7" t="s">
        <v>215</v>
      </c>
      <c r="C38" s="6" t="s">
        <v>132</v>
      </c>
      <c r="D38" s="6" t="s">
        <v>133</v>
      </c>
      <c r="E38" s="19" t="s">
        <v>216</v>
      </c>
      <c r="F38" s="20">
        <v>28481.9</v>
      </c>
      <c r="G38" s="27">
        <v>44480</v>
      </c>
      <c r="H38" s="27">
        <v>44494</v>
      </c>
      <c r="I38" s="19" t="s">
        <v>217</v>
      </c>
      <c r="J38" s="27">
        <v>44484</v>
      </c>
      <c r="K38" s="30">
        <v>0</v>
      </c>
      <c r="L38" s="22" t="s">
        <v>26</v>
      </c>
      <c r="M38" s="41" t="s">
        <v>218</v>
      </c>
      <c r="N38" s="17"/>
      <c r="O38" s="23"/>
      <c r="P38" s="13"/>
      <c r="Q38" s="42">
        <v>28481.9</v>
      </c>
      <c r="R38" s="18">
        <v>44518</v>
      </c>
      <c r="S38" s="19" t="s">
        <v>219</v>
      </c>
      <c r="T38" s="32"/>
    </row>
    <row r="39" spans="1:20" ht="67.5">
      <c r="A39" s="8" t="s">
        <v>62</v>
      </c>
      <c r="B39" s="37" t="s">
        <v>220</v>
      </c>
      <c r="C39" s="6" t="s">
        <v>149</v>
      </c>
      <c r="D39" s="6" t="s">
        <v>150</v>
      </c>
      <c r="E39" s="19" t="s">
        <v>221</v>
      </c>
      <c r="F39" s="20">
        <v>23270.988000000001</v>
      </c>
      <c r="G39" s="21">
        <v>44469</v>
      </c>
      <c r="H39" s="27">
        <v>44483</v>
      </c>
      <c r="I39" s="19" t="s">
        <v>222</v>
      </c>
      <c r="J39" s="27">
        <v>44481</v>
      </c>
      <c r="K39" s="30">
        <v>0</v>
      </c>
      <c r="L39" s="22" t="s">
        <v>32</v>
      </c>
      <c r="M39" s="14" t="s">
        <v>223</v>
      </c>
      <c r="N39" s="17"/>
      <c r="O39" s="23"/>
      <c r="P39" s="13"/>
      <c r="Q39" s="42">
        <v>23270.988000000001</v>
      </c>
      <c r="R39" s="18">
        <v>44546</v>
      </c>
      <c r="S39" s="19" t="s">
        <v>208</v>
      </c>
      <c r="T39" s="32"/>
    </row>
    <row r="40" spans="1:20" ht="67.5">
      <c r="A40" s="8" t="s">
        <v>62</v>
      </c>
      <c r="B40" s="43" t="s">
        <v>224</v>
      </c>
      <c r="C40" s="6" t="s">
        <v>149</v>
      </c>
      <c r="D40" s="6" t="s">
        <v>94</v>
      </c>
      <c r="E40" s="19" t="s">
        <v>225</v>
      </c>
      <c r="F40" s="20">
        <v>11103.808999999999</v>
      </c>
      <c r="G40" s="21">
        <v>44469</v>
      </c>
      <c r="H40" s="27">
        <v>44483</v>
      </c>
      <c r="I40" s="19" t="s">
        <v>226</v>
      </c>
      <c r="J40" s="27">
        <v>44476</v>
      </c>
      <c r="K40" s="30">
        <v>0</v>
      </c>
      <c r="L40" s="22" t="s">
        <v>32</v>
      </c>
      <c r="M40" s="14" t="s">
        <v>227</v>
      </c>
      <c r="N40" s="17"/>
      <c r="O40" s="23"/>
      <c r="P40" s="13"/>
      <c r="Q40" s="42">
        <v>11103.808999999999</v>
      </c>
      <c r="R40" s="18">
        <v>44511</v>
      </c>
      <c r="S40" s="19" t="s">
        <v>228</v>
      </c>
      <c r="T40" s="32"/>
    </row>
    <row r="41" spans="1:20" ht="67.5">
      <c r="A41" s="8" t="s">
        <v>62</v>
      </c>
      <c r="B41" s="7" t="s">
        <v>229</v>
      </c>
      <c r="C41" s="8" t="s">
        <v>22</v>
      </c>
      <c r="D41" s="6" t="s">
        <v>23</v>
      </c>
      <c r="E41" s="19" t="s">
        <v>230</v>
      </c>
      <c r="F41" s="20">
        <v>197252.95800000001</v>
      </c>
      <c r="G41" s="21">
        <v>44469</v>
      </c>
      <c r="H41" s="27">
        <v>44483</v>
      </c>
      <c r="I41" s="19" t="s">
        <v>231</v>
      </c>
      <c r="J41" s="27">
        <v>44483</v>
      </c>
      <c r="K41" s="30">
        <v>0</v>
      </c>
      <c r="L41" s="22" t="s">
        <v>32</v>
      </c>
      <c r="M41" s="14" t="s">
        <v>232</v>
      </c>
      <c r="N41" s="17"/>
      <c r="O41" s="23"/>
      <c r="P41" s="13"/>
      <c r="Q41" s="42">
        <v>197252.95800000001</v>
      </c>
      <c r="R41" s="18">
        <v>44518</v>
      </c>
      <c r="S41" s="19" t="s">
        <v>219</v>
      </c>
      <c r="T41" s="32"/>
    </row>
    <row r="42" spans="1:20" ht="67.5">
      <c r="A42" s="8" t="s">
        <v>62</v>
      </c>
      <c r="B42" s="7" t="s">
        <v>233</v>
      </c>
      <c r="C42" s="6" t="s">
        <v>37</v>
      </c>
      <c r="D42" s="8" t="s">
        <v>45</v>
      </c>
      <c r="E42" s="19" t="s">
        <v>234</v>
      </c>
      <c r="F42" s="20">
        <v>2039485</v>
      </c>
      <c r="G42" s="44">
        <v>44501</v>
      </c>
      <c r="H42" s="44">
        <v>44515</v>
      </c>
      <c r="I42" s="19" t="s">
        <v>235</v>
      </c>
      <c r="J42" s="21">
        <v>44504</v>
      </c>
      <c r="K42" s="30">
        <v>0</v>
      </c>
      <c r="L42" s="22" t="s">
        <v>32</v>
      </c>
      <c r="M42" s="14" t="s">
        <v>236</v>
      </c>
      <c r="N42" s="17"/>
      <c r="O42" s="23"/>
      <c r="P42" s="13"/>
      <c r="Q42" s="42">
        <v>2039485</v>
      </c>
      <c r="R42" s="18">
        <v>44539</v>
      </c>
      <c r="S42" s="19" t="s">
        <v>189</v>
      </c>
      <c r="T42" s="32"/>
    </row>
    <row r="43" spans="1:20" ht="67.5">
      <c r="A43" s="6" t="s">
        <v>169</v>
      </c>
      <c r="B43" s="7" t="s">
        <v>237</v>
      </c>
      <c r="C43" s="6" t="s">
        <v>37</v>
      </c>
      <c r="D43" s="8" t="s">
        <v>45</v>
      </c>
      <c r="E43" s="19" t="s">
        <v>238</v>
      </c>
      <c r="F43" s="20">
        <v>2634214.0499999998</v>
      </c>
      <c r="G43" s="44">
        <v>44501</v>
      </c>
      <c r="H43" s="44">
        <v>44517</v>
      </c>
      <c r="I43" s="19" t="s">
        <v>239</v>
      </c>
      <c r="J43" s="21">
        <v>44504</v>
      </c>
      <c r="K43" s="30">
        <v>0</v>
      </c>
      <c r="L43" s="22" t="s">
        <v>32</v>
      </c>
      <c r="M43" s="14" t="s">
        <v>240</v>
      </c>
      <c r="N43" s="17"/>
      <c r="O43" s="23"/>
      <c r="P43" s="13"/>
      <c r="Q43" s="42">
        <v>2634214.0499999998</v>
      </c>
      <c r="R43" s="18">
        <v>44539</v>
      </c>
      <c r="S43" s="19" t="s">
        <v>189</v>
      </c>
      <c r="T43" s="32"/>
    </row>
    <row r="44" spans="1:20" ht="67.5">
      <c r="A44" s="8" t="s">
        <v>62</v>
      </c>
      <c r="B44" s="7" t="s">
        <v>241</v>
      </c>
      <c r="C44" s="6" t="s">
        <v>37</v>
      </c>
      <c r="D44" s="6" t="s">
        <v>242</v>
      </c>
      <c r="E44" s="19" t="s">
        <v>243</v>
      </c>
      <c r="F44" s="20">
        <v>133162.35</v>
      </c>
      <c r="G44" s="44">
        <v>44501</v>
      </c>
      <c r="H44" s="44">
        <v>44515</v>
      </c>
      <c r="I44" s="19" t="s">
        <v>244</v>
      </c>
      <c r="J44" s="21">
        <v>44503</v>
      </c>
      <c r="K44" s="30">
        <v>0</v>
      </c>
      <c r="L44" s="22" t="s">
        <v>32</v>
      </c>
      <c r="M44" s="14" t="s">
        <v>245</v>
      </c>
      <c r="N44" s="17"/>
      <c r="O44" s="23"/>
      <c r="P44" s="13"/>
      <c r="Q44" s="42">
        <v>133162.35</v>
      </c>
      <c r="R44" s="18">
        <v>44539</v>
      </c>
      <c r="S44" s="19" t="s">
        <v>189</v>
      </c>
      <c r="T44" s="32"/>
    </row>
    <row r="45" spans="1:20" ht="67.5">
      <c r="A45" s="8" t="s">
        <v>62</v>
      </c>
      <c r="B45" s="7" t="s">
        <v>246</v>
      </c>
      <c r="C45" s="6" t="s">
        <v>37</v>
      </c>
      <c r="D45" s="8" t="s">
        <v>45</v>
      </c>
      <c r="E45" s="19" t="s">
        <v>247</v>
      </c>
      <c r="F45" s="20">
        <v>319837.37</v>
      </c>
      <c r="G45" s="27">
        <v>44488</v>
      </c>
      <c r="H45" s="21">
        <v>44502</v>
      </c>
      <c r="I45" s="19" t="s">
        <v>248</v>
      </c>
      <c r="J45" s="27">
        <v>44495</v>
      </c>
      <c r="K45" s="30">
        <v>0</v>
      </c>
      <c r="L45" s="22" t="s">
        <v>32</v>
      </c>
      <c r="M45" s="41" t="s">
        <v>249</v>
      </c>
      <c r="N45" s="17"/>
      <c r="O45" s="23"/>
      <c r="P45" s="13"/>
      <c r="Q45" s="42">
        <v>319837.37</v>
      </c>
      <c r="R45" s="18">
        <v>44532</v>
      </c>
      <c r="S45" s="19" t="s">
        <v>250</v>
      </c>
      <c r="T45" s="32"/>
    </row>
    <row r="46" spans="1:20" ht="54">
      <c r="A46" s="6" t="s">
        <v>20</v>
      </c>
      <c r="B46" s="7" t="s">
        <v>251</v>
      </c>
      <c r="C46" s="6" t="s">
        <v>252</v>
      </c>
      <c r="D46" s="6" t="s">
        <v>210</v>
      </c>
      <c r="E46" s="19" t="s">
        <v>253</v>
      </c>
      <c r="F46" s="20">
        <v>73790.672000000006</v>
      </c>
      <c r="G46" s="27">
        <v>44488</v>
      </c>
      <c r="H46" s="21">
        <v>44509</v>
      </c>
      <c r="I46" s="19" t="s">
        <v>254</v>
      </c>
      <c r="J46" s="21">
        <v>44505</v>
      </c>
      <c r="K46" s="30">
        <v>0</v>
      </c>
      <c r="L46" s="22" t="s">
        <v>32</v>
      </c>
      <c r="M46" s="41" t="s">
        <v>255</v>
      </c>
      <c r="N46" s="17"/>
      <c r="O46" s="23"/>
      <c r="P46" s="13"/>
      <c r="Q46" s="42">
        <v>73790.672000000006</v>
      </c>
      <c r="R46" s="18">
        <v>44539</v>
      </c>
      <c r="S46" s="19" t="s">
        <v>189</v>
      </c>
      <c r="T46" s="32"/>
    </row>
    <row r="47" spans="1:20" ht="67.5">
      <c r="A47" s="6" t="s">
        <v>20</v>
      </c>
      <c r="B47" s="7" t="s">
        <v>256</v>
      </c>
      <c r="C47" s="8" t="s">
        <v>57</v>
      </c>
      <c r="D47" s="6" t="s">
        <v>58</v>
      </c>
      <c r="E47" s="19" t="s">
        <v>257</v>
      </c>
      <c r="F47" s="20">
        <v>67360.210000000006</v>
      </c>
      <c r="G47" s="27">
        <v>44488</v>
      </c>
      <c r="H47" s="21">
        <v>44509</v>
      </c>
      <c r="I47" s="19" t="s">
        <v>258</v>
      </c>
      <c r="J47" s="27">
        <v>44490</v>
      </c>
      <c r="K47" s="30">
        <v>0</v>
      </c>
      <c r="L47" s="22" t="s">
        <v>32</v>
      </c>
      <c r="M47" s="41" t="s">
        <v>259</v>
      </c>
      <c r="N47" s="17"/>
      <c r="O47" s="23"/>
      <c r="P47" s="13"/>
      <c r="Q47" s="42">
        <v>67360.210000000006</v>
      </c>
      <c r="R47" s="18">
        <v>44525</v>
      </c>
      <c r="S47" s="19" t="s">
        <v>214</v>
      </c>
      <c r="T47" s="32"/>
    </row>
    <row r="48" spans="1:20" ht="54">
      <c r="A48" s="6" t="s">
        <v>20</v>
      </c>
      <c r="B48" s="7" t="s">
        <v>260</v>
      </c>
      <c r="C48" s="6" t="s">
        <v>132</v>
      </c>
      <c r="D48" s="6" t="s">
        <v>210</v>
      </c>
      <c r="E48" s="19" t="s">
        <v>261</v>
      </c>
      <c r="F48" s="20">
        <v>64009.302000000003</v>
      </c>
      <c r="G48" s="27">
        <v>44488</v>
      </c>
      <c r="H48" s="21">
        <v>44509</v>
      </c>
      <c r="I48" s="19" t="s">
        <v>262</v>
      </c>
      <c r="J48" s="27">
        <v>44494</v>
      </c>
      <c r="K48" s="30">
        <v>0</v>
      </c>
      <c r="L48" s="22" t="s">
        <v>32</v>
      </c>
      <c r="M48" s="41" t="s">
        <v>263</v>
      </c>
      <c r="N48" s="17"/>
      <c r="O48" s="23"/>
      <c r="P48" s="13"/>
      <c r="Q48" s="42">
        <v>64009.302000000003</v>
      </c>
      <c r="R48" s="18">
        <v>44525</v>
      </c>
      <c r="S48" s="19" t="s">
        <v>214</v>
      </c>
      <c r="T48" s="32"/>
    </row>
    <row r="49" spans="1:20" ht="81">
      <c r="A49" s="6" t="s">
        <v>20</v>
      </c>
      <c r="B49" s="7" t="s">
        <v>264</v>
      </c>
      <c r="C49" s="8" t="s">
        <v>57</v>
      </c>
      <c r="D49" s="8" t="s">
        <v>73</v>
      </c>
      <c r="E49" s="19" t="s">
        <v>265</v>
      </c>
      <c r="F49" s="20">
        <v>93266.603000000003</v>
      </c>
      <c r="G49" s="27">
        <v>44488</v>
      </c>
      <c r="H49" s="21">
        <v>44509</v>
      </c>
      <c r="I49" s="19" t="s">
        <v>266</v>
      </c>
      <c r="J49" s="27">
        <v>44497</v>
      </c>
      <c r="K49" s="30">
        <v>0</v>
      </c>
      <c r="L49" s="22" t="s">
        <v>32</v>
      </c>
      <c r="M49" s="41" t="s">
        <v>267</v>
      </c>
      <c r="N49" s="17"/>
      <c r="O49" s="23"/>
      <c r="P49" s="13"/>
      <c r="Q49" s="42">
        <v>93266.603000000003</v>
      </c>
      <c r="R49" s="18">
        <v>44532</v>
      </c>
      <c r="S49" s="19" t="s">
        <v>250</v>
      </c>
      <c r="T49" s="32"/>
    </row>
    <row r="50" spans="1:20" ht="81">
      <c r="A50" s="6" t="s">
        <v>20</v>
      </c>
      <c r="B50" s="7" t="s">
        <v>268</v>
      </c>
      <c r="C50" s="8" t="s">
        <v>57</v>
      </c>
      <c r="D50" s="6" t="s">
        <v>94</v>
      </c>
      <c r="E50" s="19" t="s">
        <v>269</v>
      </c>
      <c r="F50" s="20">
        <v>22602.825000000001</v>
      </c>
      <c r="G50" s="27">
        <v>44488</v>
      </c>
      <c r="H50" s="21">
        <v>44509</v>
      </c>
      <c r="I50" s="19" t="s">
        <v>270</v>
      </c>
      <c r="J50" s="27">
        <v>44491</v>
      </c>
      <c r="K50" s="30">
        <v>0</v>
      </c>
      <c r="L50" s="22" t="s">
        <v>32</v>
      </c>
      <c r="M50" s="41" t="s">
        <v>271</v>
      </c>
      <c r="N50" s="17"/>
      <c r="O50" s="23"/>
      <c r="P50" s="13"/>
      <c r="Q50" s="42">
        <v>22602.825000000001</v>
      </c>
      <c r="R50" s="18">
        <v>44525</v>
      </c>
      <c r="S50" s="19" t="s">
        <v>214</v>
      </c>
      <c r="T50" s="32"/>
    </row>
    <row r="51" spans="1:20" ht="67.5">
      <c r="A51" s="6" t="s">
        <v>20</v>
      </c>
      <c r="B51" s="7" t="s">
        <v>272</v>
      </c>
      <c r="C51" s="8" t="s">
        <v>57</v>
      </c>
      <c r="D51" s="8" t="s">
        <v>73</v>
      </c>
      <c r="E51" s="19" t="s">
        <v>273</v>
      </c>
      <c r="F51" s="20">
        <v>31594.6</v>
      </c>
      <c r="G51" s="27">
        <v>44488</v>
      </c>
      <c r="H51" s="21">
        <v>44509</v>
      </c>
      <c r="I51" s="19" t="s">
        <v>274</v>
      </c>
      <c r="J51" s="27">
        <v>44497</v>
      </c>
      <c r="K51" s="30">
        <v>0</v>
      </c>
      <c r="L51" s="22" t="s">
        <v>32</v>
      </c>
      <c r="M51" s="41" t="s">
        <v>275</v>
      </c>
      <c r="N51" s="17"/>
      <c r="O51" s="23"/>
      <c r="P51" s="13"/>
      <c r="Q51" s="42">
        <v>31594.6</v>
      </c>
      <c r="R51" s="18">
        <v>44532</v>
      </c>
      <c r="S51" s="19" t="s">
        <v>250</v>
      </c>
      <c r="T51" s="32"/>
    </row>
    <row r="52" spans="1:20" ht="67.5">
      <c r="A52" s="6" t="s">
        <v>20</v>
      </c>
      <c r="B52" s="7" t="s">
        <v>276</v>
      </c>
      <c r="C52" s="8" t="s">
        <v>57</v>
      </c>
      <c r="D52" s="6" t="s">
        <v>58</v>
      </c>
      <c r="E52" s="19" t="s">
        <v>277</v>
      </c>
      <c r="F52" s="20">
        <v>57173.9</v>
      </c>
      <c r="G52" s="27">
        <v>44488</v>
      </c>
      <c r="H52" s="21">
        <v>44509</v>
      </c>
      <c r="I52" s="19" t="s">
        <v>278</v>
      </c>
      <c r="J52" s="27">
        <v>44490</v>
      </c>
      <c r="K52" s="30">
        <v>0</v>
      </c>
      <c r="L52" s="22" t="s">
        <v>32</v>
      </c>
      <c r="M52" s="41" t="s">
        <v>279</v>
      </c>
      <c r="N52" s="17"/>
      <c r="O52" s="23"/>
      <c r="P52" s="13"/>
      <c r="Q52" s="42">
        <v>57173.9</v>
      </c>
      <c r="R52" s="18">
        <v>44525</v>
      </c>
      <c r="S52" s="19" t="s">
        <v>214</v>
      </c>
      <c r="T52" s="32"/>
    </row>
    <row r="53" spans="1:20" ht="67.5">
      <c r="A53" s="6" t="s">
        <v>62</v>
      </c>
      <c r="B53" s="7" t="s">
        <v>280</v>
      </c>
      <c r="C53" s="8" t="s">
        <v>57</v>
      </c>
      <c r="D53" s="6" t="s">
        <v>191</v>
      </c>
      <c r="E53" s="19" t="s">
        <v>281</v>
      </c>
      <c r="F53" s="20">
        <v>112244.16099999999</v>
      </c>
      <c r="G53" s="21">
        <v>44509</v>
      </c>
      <c r="H53" s="27">
        <v>44523</v>
      </c>
      <c r="I53" s="19" t="s">
        <v>282</v>
      </c>
      <c r="J53" s="27">
        <v>44530</v>
      </c>
      <c r="K53" s="30">
        <v>0</v>
      </c>
      <c r="L53" s="22" t="s">
        <v>32</v>
      </c>
      <c r="M53" s="41" t="s">
        <v>283</v>
      </c>
      <c r="N53" s="17"/>
      <c r="O53" s="23"/>
      <c r="P53" s="13"/>
      <c r="Q53" s="42">
        <v>112244.16099999999</v>
      </c>
      <c r="R53" s="18">
        <v>44581</v>
      </c>
      <c r="S53" s="19" t="s">
        <v>195</v>
      </c>
      <c r="T53" s="32"/>
    </row>
    <row r="54" spans="1:20" ht="67.5">
      <c r="A54" s="6" t="s">
        <v>62</v>
      </c>
      <c r="B54" s="7" t="s">
        <v>284</v>
      </c>
      <c r="C54" s="8" t="s">
        <v>57</v>
      </c>
      <c r="D54" s="6" t="s">
        <v>94</v>
      </c>
      <c r="E54" s="19" t="s">
        <v>285</v>
      </c>
      <c r="F54" s="20">
        <v>17939.88</v>
      </c>
      <c r="G54" s="21">
        <v>44509</v>
      </c>
      <c r="H54" s="27">
        <v>44523</v>
      </c>
      <c r="I54" s="19" t="s">
        <v>286</v>
      </c>
      <c r="J54" s="27">
        <v>44515</v>
      </c>
      <c r="K54" s="30">
        <v>0</v>
      </c>
      <c r="L54" s="22" t="s">
        <v>32</v>
      </c>
      <c r="M54" s="41" t="s">
        <v>287</v>
      </c>
      <c r="N54" s="17"/>
      <c r="O54" s="23"/>
      <c r="P54" s="13"/>
      <c r="Q54" s="42">
        <v>17939.88</v>
      </c>
      <c r="R54" s="18">
        <v>44553</v>
      </c>
      <c r="S54" s="19" t="s">
        <v>34</v>
      </c>
      <c r="T54" s="32"/>
    </row>
    <row r="55" spans="1:20" ht="67.5">
      <c r="A55" s="6" t="s">
        <v>62</v>
      </c>
      <c r="B55" s="7" t="s">
        <v>288</v>
      </c>
      <c r="C55" s="8" t="s">
        <v>57</v>
      </c>
      <c r="D55" s="6" t="s">
        <v>58</v>
      </c>
      <c r="E55" s="19" t="s">
        <v>289</v>
      </c>
      <c r="F55" s="10">
        <f>56.627*643.51</f>
        <v>36440.04077</v>
      </c>
      <c r="G55" s="21">
        <v>44509</v>
      </c>
      <c r="H55" s="27">
        <v>44523</v>
      </c>
      <c r="I55" s="19" t="s">
        <v>290</v>
      </c>
      <c r="J55" s="27">
        <v>44517</v>
      </c>
      <c r="K55" s="30">
        <v>0</v>
      </c>
      <c r="L55" s="22" t="s">
        <v>32</v>
      </c>
      <c r="M55" s="45" t="s">
        <v>291</v>
      </c>
      <c r="N55" s="17"/>
      <c r="O55" s="23"/>
      <c r="P55" s="13"/>
      <c r="Q55" s="46">
        <v>36440.04077</v>
      </c>
      <c r="R55" s="18">
        <v>44553</v>
      </c>
      <c r="S55" s="19" t="s">
        <v>34</v>
      </c>
      <c r="T55" s="32"/>
    </row>
    <row r="56" spans="1:20" ht="67.5">
      <c r="A56" s="6" t="s">
        <v>62</v>
      </c>
      <c r="B56" s="7" t="s">
        <v>292</v>
      </c>
      <c r="C56" s="8" t="s">
        <v>57</v>
      </c>
      <c r="D56" s="8" t="s">
        <v>73</v>
      </c>
      <c r="E56" s="19" t="s">
        <v>293</v>
      </c>
      <c r="F56" s="20">
        <v>106653.12</v>
      </c>
      <c r="G56" s="21">
        <v>44509</v>
      </c>
      <c r="H56" s="27">
        <v>44523</v>
      </c>
      <c r="I56" s="19" t="s">
        <v>294</v>
      </c>
      <c r="J56" s="27">
        <v>44517</v>
      </c>
      <c r="K56" s="30">
        <v>0</v>
      </c>
      <c r="L56" s="22" t="s">
        <v>32</v>
      </c>
      <c r="M56" s="45" t="s">
        <v>295</v>
      </c>
      <c r="N56" s="17"/>
      <c r="O56" s="23"/>
      <c r="P56" s="13"/>
      <c r="Q56" s="42">
        <v>106653.12</v>
      </c>
      <c r="R56" s="18">
        <v>44532</v>
      </c>
      <c r="S56" s="19" t="s">
        <v>250</v>
      </c>
      <c r="T56" s="32"/>
    </row>
    <row r="57" spans="1:20" ht="67.5">
      <c r="A57" s="6" t="s">
        <v>62</v>
      </c>
      <c r="B57" s="7" t="s">
        <v>296</v>
      </c>
      <c r="C57" s="8" t="s">
        <v>57</v>
      </c>
      <c r="D57" s="6" t="s">
        <v>58</v>
      </c>
      <c r="E57" s="19" t="s">
        <v>297</v>
      </c>
      <c r="F57" s="10">
        <f>96.07*643.51</f>
        <v>61822.005699999994</v>
      </c>
      <c r="G57" s="21">
        <v>44509</v>
      </c>
      <c r="H57" s="27">
        <v>44523</v>
      </c>
      <c r="I57" s="19" t="s">
        <v>298</v>
      </c>
      <c r="J57" s="27">
        <v>44517</v>
      </c>
      <c r="K57" s="30">
        <v>0</v>
      </c>
      <c r="L57" s="22" t="s">
        <v>32</v>
      </c>
      <c r="M57" s="45" t="s">
        <v>299</v>
      </c>
      <c r="N57" s="17"/>
      <c r="O57" s="23"/>
      <c r="P57" s="13"/>
      <c r="Q57" s="46">
        <v>61822.005699999994</v>
      </c>
      <c r="R57" s="18">
        <v>44553</v>
      </c>
      <c r="S57" s="19" t="s">
        <v>34</v>
      </c>
      <c r="T57" s="32"/>
    </row>
    <row r="58" spans="1:20" ht="54">
      <c r="A58" s="8" t="s">
        <v>62</v>
      </c>
      <c r="B58" s="7" t="s">
        <v>300</v>
      </c>
      <c r="C58" s="6" t="s">
        <v>132</v>
      </c>
      <c r="D58" s="6" t="s">
        <v>133</v>
      </c>
      <c r="E58" s="19" t="s">
        <v>301</v>
      </c>
      <c r="F58" s="20">
        <v>38071.055999999997</v>
      </c>
      <c r="G58" s="21">
        <v>44509</v>
      </c>
      <c r="H58" s="27">
        <v>44523</v>
      </c>
      <c r="I58" s="19" t="s">
        <v>302</v>
      </c>
      <c r="J58" s="27">
        <v>44515</v>
      </c>
      <c r="K58" s="30">
        <v>0</v>
      </c>
      <c r="L58" s="22" t="s">
        <v>32</v>
      </c>
      <c r="M58" s="41" t="s">
        <v>303</v>
      </c>
      <c r="N58" s="17"/>
      <c r="O58" s="23"/>
      <c r="P58" s="13"/>
      <c r="Q58" s="42">
        <v>38071.055999999997</v>
      </c>
      <c r="R58" s="18">
        <v>44532</v>
      </c>
      <c r="S58" s="19" t="s">
        <v>250</v>
      </c>
      <c r="T58" s="32"/>
    </row>
    <row r="59" spans="1:20" ht="54">
      <c r="A59" s="8" t="s">
        <v>62</v>
      </c>
      <c r="B59" s="7" t="s">
        <v>304</v>
      </c>
      <c r="C59" s="6" t="s">
        <v>132</v>
      </c>
      <c r="D59" s="6" t="s">
        <v>210</v>
      </c>
      <c r="E59" s="19" t="s">
        <v>305</v>
      </c>
      <c r="F59" s="20">
        <v>128018.60400000001</v>
      </c>
      <c r="G59" s="21">
        <v>44509</v>
      </c>
      <c r="H59" s="27">
        <v>44523</v>
      </c>
      <c r="I59" s="19" t="s">
        <v>306</v>
      </c>
      <c r="J59" s="27">
        <v>44515</v>
      </c>
      <c r="K59" s="30">
        <v>0</v>
      </c>
      <c r="L59" s="22" t="s">
        <v>32</v>
      </c>
      <c r="M59" s="41" t="s">
        <v>307</v>
      </c>
      <c r="N59" s="17"/>
      <c r="O59" s="23"/>
      <c r="P59" s="13"/>
      <c r="Q59" s="42">
        <v>128018.60400000001</v>
      </c>
      <c r="R59" s="18">
        <v>44532</v>
      </c>
      <c r="S59" s="19" t="s">
        <v>250</v>
      </c>
      <c r="T59" s="32"/>
    </row>
    <row r="60" spans="1:20" ht="54">
      <c r="A60" s="8" t="s">
        <v>62</v>
      </c>
      <c r="B60" s="7" t="s">
        <v>251</v>
      </c>
      <c r="C60" s="6" t="s">
        <v>252</v>
      </c>
      <c r="D60" s="6" t="s">
        <v>308</v>
      </c>
      <c r="E60" s="19" t="s">
        <v>309</v>
      </c>
      <c r="F60" s="20">
        <v>9141.9619999999995</v>
      </c>
      <c r="G60" s="21">
        <v>44515</v>
      </c>
      <c r="H60" s="27">
        <v>44529</v>
      </c>
      <c r="I60" s="19" t="s">
        <v>310</v>
      </c>
      <c r="J60" s="27">
        <v>44524</v>
      </c>
      <c r="K60" s="30">
        <v>0</v>
      </c>
      <c r="L60" s="22" t="s">
        <v>32</v>
      </c>
      <c r="M60" s="41" t="s">
        <v>311</v>
      </c>
      <c r="N60" s="17"/>
      <c r="O60" s="23"/>
      <c r="P60" s="13"/>
      <c r="Q60" s="42">
        <v>9141.9619999999995</v>
      </c>
      <c r="R60" s="18">
        <v>44553</v>
      </c>
      <c r="S60" s="19" t="s">
        <v>34</v>
      </c>
      <c r="T60" s="32"/>
    </row>
    <row r="61" spans="1:20" ht="54">
      <c r="A61" s="8" t="s">
        <v>62</v>
      </c>
      <c r="B61" s="7" t="s">
        <v>251</v>
      </c>
      <c r="C61" s="6" t="s">
        <v>252</v>
      </c>
      <c r="D61" s="6" t="s">
        <v>210</v>
      </c>
      <c r="E61" s="19" t="s">
        <v>312</v>
      </c>
      <c r="F61" s="20">
        <v>170302.47</v>
      </c>
      <c r="G61" s="21">
        <v>44509</v>
      </c>
      <c r="H61" s="27">
        <v>44523</v>
      </c>
      <c r="I61" s="19" t="s">
        <v>313</v>
      </c>
      <c r="J61" s="21">
        <v>44540</v>
      </c>
      <c r="K61" s="30">
        <v>0</v>
      </c>
      <c r="L61" s="22" t="s">
        <v>32</v>
      </c>
      <c r="M61" s="41" t="s">
        <v>314</v>
      </c>
      <c r="N61" s="17"/>
      <c r="O61" s="23"/>
      <c r="P61" s="13"/>
      <c r="Q61" s="42">
        <v>170302.47</v>
      </c>
      <c r="R61" s="18">
        <v>44581</v>
      </c>
      <c r="S61" s="19" t="s">
        <v>195</v>
      </c>
      <c r="T61" s="32"/>
    </row>
    <row r="62" spans="1:20" ht="54">
      <c r="A62" s="6" t="s">
        <v>315</v>
      </c>
      <c r="B62" s="6" t="s">
        <v>316</v>
      </c>
      <c r="C62" s="6" t="s">
        <v>317</v>
      </c>
      <c r="D62" s="6" t="s">
        <v>318</v>
      </c>
      <c r="E62" s="19" t="s">
        <v>319</v>
      </c>
      <c r="F62" s="10">
        <f>644.05*1019.26</f>
        <v>656454.40299999993</v>
      </c>
      <c r="G62" s="21">
        <v>44509</v>
      </c>
      <c r="H62" s="27">
        <v>44523</v>
      </c>
      <c r="I62" s="19" t="s">
        <v>320</v>
      </c>
      <c r="J62" s="27">
        <v>44512</v>
      </c>
      <c r="K62" s="30">
        <v>0</v>
      </c>
      <c r="L62" s="22" t="s">
        <v>32</v>
      </c>
      <c r="M62" s="41" t="s">
        <v>321</v>
      </c>
      <c r="N62" s="17"/>
      <c r="O62" s="23"/>
      <c r="P62" s="13"/>
      <c r="Q62" s="47">
        <v>656454.40300000005</v>
      </c>
      <c r="R62" s="18">
        <v>44525</v>
      </c>
      <c r="S62" s="19" t="s">
        <v>214</v>
      </c>
      <c r="T62" s="32"/>
    </row>
    <row r="63" spans="1:20" ht="54">
      <c r="A63" s="6" t="s">
        <v>130</v>
      </c>
      <c r="B63" s="7" t="s">
        <v>178</v>
      </c>
      <c r="C63" s="6" t="s">
        <v>179</v>
      </c>
      <c r="D63" s="6" t="s">
        <v>180</v>
      </c>
      <c r="E63" s="19" t="s">
        <v>322</v>
      </c>
      <c r="F63" s="20">
        <v>10000000</v>
      </c>
      <c r="G63" s="27">
        <v>44511</v>
      </c>
      <c r="H63" s="27">
        <v>44539</v>
      </c>
      <c r="I63" s="19" t="s">
        <v>323</v>
      </c>
      <c r="J63" s="21">
        <v>44537</v>
      </c>
      <c r="K63" s="30">
        <v>0</v>
      </c>
      <c r="L63" s="22" t="s">
        <v>32</v>
      </c>
      <c r="M63" s="41" t="s">
        <v>324</v>
      </c>
      <c r="N63" s="17"/>
      <c r="O63" s="23"/>
      <c r="P63" s="13"/>
      <c r="Q63" s="47">
        <v>10000000</v>
      </c>
      <c r="R63" s="18">
        <v>44581</v>
      </c>
      <c r="S63" s="19" t="s">
        <v>195</v>
      </c>
      <c r="T63" s="32"/>
    </row>
    <row r="64" spans="1:20" ht="67.5">
      <c r="A64" s="6" t="s">
        <v>62</v>
      </c>
      <c r="B64" s="7" t="s">
        <v>325</v>
      </c>
      <c r="C64" s="8" t="s">
        <v>57</v>
      </c>
      <c r="D64" s="8" t="s">
        <v>99</v>
      </c>
      <c r="E64" s="19" t="s">
        <v>326</v>
      </c>
      <c r="F64" s="20">
        <v>644552.82200000004</v>
      </c>
      <c r="G64" s="27">
        <v>44518</v>
      </c>
      <c r="H64" s="27">
        <v>44533</v>
      </c>
      <c r="I64" s="19" t="s">
        <v>327</v>
      </c>
      <c r="J64" s="21">
        <v>44533</v>
      </c>
      <c r="K64" s="30">
        <v>0</v>
      </c>
      <c r="L64" s="22" t="s">
        <v>32</v>
      </c>
      <c r="M64" s="41" t="s">
        <v>328</v>
      </c>
      <c r="N64" s="17"/>
      <c r="O64" s="23"/>
      <c r="P64" s="13"/>
      <c r="Q64" s="42">
        <v>644552.82200000004</v>
      </c>
      <c r="R64" s="48">
        <v>44588</v>
      </c>
      <c r="S64" s="49" t="s">
        <v>329</v>
      </c>
      <c r="T64" s="32"/>
    </row>
    <row r="65" spans="1:20" ht="67.5">
      <c r="A65" s="6" t="s">
        <v>62</v>
      </c>
      <c r="B65" s="7" t="s">
        <v>330</v>
      </c>
      <c r="C65" s="8" t="s">
        <v>57</v>
      </c>
      <c r="D65" s="6" t="s">
        <v>58</v>
      </c>
      <c r="E65" s="19" t="s">
        <v>331</v>
      </c>
      <c r="F65" s="10">
        <f>266.4*642.26</f>
        <v>171098.06399999998</v>
      </c>
      <c r="G65" s="27">
        <v>44518</v>
      </c>
      <c r="H65" s="27">
        <v>44532</v>
      </c>
      <c r="I65" s="19" t="s">
        <v>332</v>
      </c>
      <c r="J65" s="27">
        <v>44524</v>
      </c>
      <c r="K65" s="30">
        <v>0</v>
      </c>
      <c r="L65" s="22" t="s">
        <v>32</v>
      </c>
      <c r="M65" s="41" t="s">
        <v>333</v>
      </c>
      <c r="N65" s="17"/>
      <c r="O65" s="23"/>
      <c r="P65" s="13"/>
      <c r="Q65" s="42">
        <v>171098.06399999998</v>
      </c>
      <c r="R65" s="18">
        <v>44553</v>
      </c>
      <c r="S65" s="19" t="s">
        <v>34</v>
      </c>
      <c r="T65" s="32"/>
    </row>
    <row r="66" spans="1:20" ht="108">
      <c r="A66" s="6" t="s">
        <v>20</v>
      </c>
      <c r="B66" s="6" t="s">
        <v>334</v>
      </c>
      <c r="C66" s="6" t="s">
        <v>335</v>
      </c>
      <c r="D66" s="6" t="s">
        <v>336</v>
      </c>
      <c r="E66" s="19" t="s">
        <v>337</v>
      </c>
      <c r="F66" s="20">
        <v>92477333.995000005</v>
      </c>
      <c r="G66" s="21">
        <v>44461</v>
      </c>
      <c r="H66" s="50" t="s">
        <v>338</v>
      </c>
      <c r="I66" s="19" t="s">
        <v>339</v>
      </c>
      <c r="J66" s="27">
        <v>44530</v>
      </c>
      <c r="K66" s="30">
        <f>F66-Q66</f>
        <v>84770889.50500001</v>
      </c>
      <c r="L66" s="22" t="s">
        <v>32</v>
      </c>
      <c r="M66" s="45" t="s">
        <v>340</v>
      </c>
      <c r="N66" s="17"/>
      <c r="O66" s="23"/>
      <c r="P66" s="13"/>
      <c r="Q66" s="42">
        <v>7706444.4900000002</v>
      </c>
      <c r="R66" s="18">
        <v>44581</v>
      </c>
      <c r="S66" s="19" t="s">
        <v>195</v>
      </c>
      <c r="T66" s="32"/>
    </row>
    <row r="67" spans="1:20" ht="108">
      <c r="A67" s="6" t="s">
        <v>20</v>
      </c>
      <c r="B67" s="6" t="s">
        <v>334</v>
      </c>
      <c r="C67" s="6" t="s">
        <v>335</v>
      </c>
      <c r="D67" s="6" t="s">
        <v>336</v>
      </c>
      <c r="E67" s="19" t="s">
        <v>337</v>
      </c>
      <c r="F67" s="20" t="s">
        <v>341</v>
      </c>
      <c r="G67" s="21">
        <v>44461</v>
      </c>
      <c r="H67" s="50" t="s">
        <v>342</v>
      </c>
      <c r="I67" s="19" t="s">
        <v>343</v>
      </c>
      <c r="J67" s="27">
        <v>44561</v>
      </c>
      <c r="K67" s="30">
        <f>K66-Q67</f>
        <v>77064445.015000015</v>
      </c>
      <c r="L67" s="22" t="s">
        <v>32</v>
      </c>
      <c r="M67" s="45" t="s">
        <v>344</v>
      </c>
      <c r="N67" s="17"/>
      <c r="O67" s="23"/>
      <c r="P67" s="13"/>
      <c r="Q67" s="51">
        <v>7706444.4900000002</v>
      </c>
      <c r="R67" s="52">
        <v>44595</v>
      </c>
      <c r="S67" s="53" t="s">
        <v>345</v>
      </c>
      <c r="T67" s="32"/>
    </row>
    <row r="68" spans="1:20" ht="54">
      <c r="A68" s="6" t="s">
        <v>78</v>
      </c>
      <c r="B68" s="7" t="s">
        <v>178</v>
      </c>
      <c r="C68" s="6" t="s">
        <v>179</v>
      </c>
      <c r="D68" s="6" t="s">
        <v>180</v>
      </c>
      <c r="E68" s="19" t="s">
        <v>346</v>
      </c>
      <c r="F68" s="20">
        <v>4500000</v>
      </c>
      <c r="G68" s="21">
        <v>44538</v>
      </c>
      <c r="H68" s="27">
        <v>44552</v>
      </c>
      <c r="I68" s="19" t="s">
        <v>347</v>
      </c>
      <c r="J68" s="27">
        <v>44552</v>
      </c>
      <c r="K68" s="30">
        <v>0</v>
      </c>
      <c r="L68" s="6" t="s">
        <v>32</v>
      </c>
      <c r="M68" s="54" t="s">
        <v>348</v>
      </c>
      <c r="N68" s="55"/>
      <c r="O68" s="56"/>
      <c r="P68" s="55"/>
      <c r="Q68" s="42">
        <v>4500000</v>
      </c>
      <c r="R68" s="18">
        <v>44581</v>
      </c>
      <c r="S68" s="18" t="s">
        <v>349</v>
      </c>
      <c r="T68" s="32"/>
    </row>
    <row r="69" spans="1:20" ht="39.75" customHeight="1">
      <c r="A69" s="253" t="s">
        <v>350</v>
      </c>
      <c r="B69" s="254"/>
      <c r="C69" s="254"/>
      <c r="D69" s="254"/>
      <c r="E69" s="255"/>
      <c r="F69" s="57">
        <f>SUM(F2:F68)</f>
        <v>136494407.29467002</v>
      </c>
      <c r="G69" s="253" t="s">
        <v>350</v>
      </c>
      <c r="H69" s="254"/>
      <c r="I69" s="254"/>
      <c r="J69" s="254"/>
      <c r="K69" s="254"/>
      <c r="L69" s="254"/>
      <c r="M69" s="255"/>
      <c r="N69" s="58">
        <f t="shared" ref="N69:Q69" si="0">SUM(N2:N68)</f>
        <v>0</v>
      </c>
      <c r="O69" s="59">
        <f t="shared" si="0"/>
        <v>8358862.823400001</v>
      </c>
      <c r="P69" s="59">
        <f t="shared" si="0"/>
        <v>12615916.890000001</v>
      </c>
      <c r="Q69" s="59">
        <f t="shared" si="0"/>
        <v>38455182.566270001</v>
      </c>
      <c r="R69" s="59">
        <f>SUM(N69:Q69)</f>
        <v>59429962.27967</v>
      </c>
      <c r="S69" s="256"/>
      <c r="T69" s="255"/>
    </row>
    <row r="70" spans="1:20" ht="13.5">
      <c r="A70" s="60"/>
      <c r="B70" s="60"/>
      <c r="C70" s="60"/>
      <c r="D70" s="60"/>
      <c r="E70" s="61"/>
      <c r="F70" s="60"/>
      <c r="G70" s="60"/>
      <c r="H70" s="60"/>
      <c r="I70" s="60"/>
      <c r="J70" s="60"/>
      <c r="K70" s="62"/>
      <c r="L70" s="60"/>
      <c r="M70" s="60"/>
      <c r="N70" s="60"/>
      <c r="O70" s="63"/>
      <c r="P70" s="60"/>
      <c r="Q70" s="60"/>
      <c r="R70" s="60"/>
      <c r="S70" s="60"/>
      <c r="T70" s="60"/>
    </row>
    <row r="71" spans="1:20" ht="13.5">
      <c r="A71" s="60"/>
      <c r="B71" s="60"/>
      <c r="C71" s="60"/>
      <c r="D71" s="60"/>
      <c r="E71" s="61"/>
      <c r="F71" s="60"/>
      <c r="G71" s="60"/>
      <c r="H71" s="60"/>
      <c r="I71" s="60"/>
      <c r="J71" s="60"/>
      <c r="K71" s="62"/>
      <c r="L71" s="60"/>
      <c r="M71" s="60"/>
      <c r="N71" s="60"/>
      <c r="O71" s="63"/>
      <c r="P71" s="60"/>
      <c r="Q71" s="60"/>
      <c r="R71" s="60"/>
      <c r="S71" s="60"/>
      <c r="T71" s="60"/>
    </row>
    <row r="72" spans="1:20" ht="13.5">
      <c r="A72" s="60"/>
      <c r="B72" s="60"/>
      <c r="C72" s="60"/>
      <c r="D72" s="60"/>
      <c r="E72" s="61"/>
      <c r="F72" s="60"/>
      <c r="G72" s="60"/>
      <c r="H72" s="60"/>
      <c r="I72" s="60"/>
      <c r="J72" s="60"/>
      <c r="K72" s="62"/>
      <c r="L72" s="60"/>
      <c r="M72" s="60"/>
      <c r="N72" s="60"/>
      <c r="O72" s="63"/>
      <c r="P72" s="60"/>
      <c r="Q72" s="60"/>
      <c r="R72" s="60"/>
      <c r="S72" s="60"/>
      <c r="T72" s="60"/>
    </row>
    <row r="73" spans="1:20" ht="13.5">
      <c r="A73" s="60"/>
      <c r="B73" s="60"/>
      <c r="C73" s="60"/>
      <c r="D73" s="60"/>
      <c r="E73" s="61"/>
      <c r="F73" s="60"/>
      <c r="G73" s="60"/>
      <c r="H73" s="60"/>
      <c r="I73" s="60"/>
      <c r="J73" s="60"/>
      <c r="K73" s="62"/>
      <c r="L73" s="60"/>
      <c r="M73" s="60"/>
      <c r="N73" s="60"/>
      <c r="O73" s="63"/>
      <c r="P73" s="60"/>
      <c r="Q73" s="60"/>
      <c r="R73" s="60"/>
      <c r="S73" s="60"/>
      <c r="T73" s="60"/>
    </row>
    <row r="74" spans="1:20" ht="13.5">
      <c r="A74" s="60"/>
      <c r="B74" s="60"/>
      <c r="C74" s="60"/>
      <c r="D74" s="60"/>
      <c r="E74" s="61"/>
      <c r="F74" s="60"/>
      <c r="G74" s="60"/>
      <c r="H74" s="60"/>
      <c r="I74" s="60"/>
      <c r="J74" s="60"/>
      <c r="K74" s="62"/>
      <c r="L74" s="60"/>
      <c r="M74" s="60"/>
      <c r="N74" s="60"/>
      <c r="O74" s="63"/>
      <c r="P74" s="60"/>
      <c r="Q74" s="60"/>
      <c r="R74" s="60"/>
      <c r="S74" s="60"/>
      <c r="T74" s="60"/>
    </row>
    <row r="75" spans="1:20" ht="13.5">
      <c r="A75" s="60"/>
      <c r="B75" s="60"/>
      <c r="C75" s="60"/>
      <c r="D75" s="60"/>
      <c r="E75" s="61"/>
      <c r="F75" s="60"/>
      <c r="G75" s="60"/>
      <c r="H75" s="60"/>
      <c r="I75" s="60"/>
      <c r="J75" s="60"/>
      <c r="K75" s="62"/>
      <c r="L75" s="60"/>
      <c r="M75" s="60"/>
      <c r="N75" s="60"/>
      <c r="O75" s="63"/>
      <c r="P75" s="60"/>
      <c r="Q75" s="60"/>
      <c r="R75" s="60"/>
      <c r="S75" s="60"/>
      <c r="T75" s="60"/>
    </row>
    <row r="76" spans="1:20" ht="13.5">
      <c r="A76" s="60"/>
      <c r="B76" s="60"/>
      <c r="C76" s="60"/>
      <c r="D76" s="60"/>
      <c r="E76" s="61"/>
      <c r="F76" s="60"/>
      <c r="G76" s="60"/>
      <c r="H76" s="60"/>
      <c r="I76" s="60"/>
      <c r="J76" s="60"/>
      <c r="K76" s="62"/>
      <c r="L76" s="60"/>
      <c r="M76" s="60"/>
      <c r="N76" s="60"/>
      <c r="O76" s="63"/>
      <c r="P76" s="60"/>
      <c r="Q76" s="60"/>
      <c r="R76" s="60"/>
      <c r="S76" s="60"/>
      <c r="T76" s="60"/>
    </row>
    <row r="77" spans="1:20" ht="13.5">
      <c r="A77" s="60"/>
      <c r="B77" s="60"/>
      <c r="C77" s="60"/>
      <c r="D77" s="60"/>
      <c r="E77" s="61"/>
      <c r="F77" s="60"/>
      <c r="G77" s="60"/>
      <c r="H77" s="60"/>
      <c r="I77" s="60"/>
      <c r="J77" s="60"/>
      <c r="K77" s="62"/>
      <c r="L77" s="60"/>
      <c r="M77" s="60"/>
      <c r="N77" s="60"/>
      <c r="O77" s="63"/>
      <c r="P77" s="60"/>
      <c r="Q77" s="60"/>
      <c r="R77" s="60"/>
      <c r="S77" s="60"/>
      <c r="T77" s="60"/>
    </row>
    <row r="78" spans="1:20" ht="13.5">
      <c r="A78" s="60"/>
      <c r="B78" s="60"/>
      <c r="C78" s="60"/>
      <c r="D78" s="60"/>
      <c r="E78" s="61"/>
      <c r="F78" s="60"/>
      <c r="G78" s="60"/>
      <c r="H78" s="60"/>
      <c r="I78" s="60"/>
      <c r="J78" s="60"/>
      <c r="K78" s="62"/>
      <c r="L78" s="60"/>
      <c r="M78" s="60"/>
      <c r="N78" s="60"/>
      <c r="O78" s="63"/>
      <c r="P78" s="60"/>
      <c r="Q78" s="60"/>
      <c r="R78" s="60"/>
      <c r="S78" s="60"/>
      <c r="T78" s="60"/>
    </row>
    <row r="79" spans="1:20" ht="13.5">
      <c r="A79" s="60"/>
      <c r="B79" s="60"/>
      <c r="C79" s="60"/>
      <c r="D79" s="60"/>
      <c r="E79" s="61"/>
      <c r="F79" s="60"/>
      <c r="G79" s="60"/>
      <c r="H79" s="60"/>
      <c r="I79" s="60"/>
      <c r="J79" s="60"/>
      <c r="K79" s="62"/>
      <c r="L79" s="60"/>
      <c r="M79" s="60"/>
      <c r="N79" s="60"/>
      <c r="O79" s="63"/>
      <c r="P79" s="60"/>
      <c r="Q79" s="60"/>
      <c r="R79" s="60"/>
      <c r="S79" s="60"/>
      <c r="T79" s="60"/>
    </row>
    <row r="80" spans="1:20" ht="13.5">
      <c r="A80" s="60"/>
      <c r="B80" s="60"/>
      <c r="C80" s="60"/>
      <c r="D80" s="60"/>
      <c r="E80" s="61"/>
      <c r="F80" s="60"/>
      <c r="G80" s="60"/>
      <c r="H80" s="60"/>
      <c r="I80" s="60"/>
      <c r="J80" s="60"/>
      <c r="K80" s="62"/>
      <c r="L80" s="60"/>
      <c r="M80" s="60"/>
      <c r="N80" s="60"/>
      <c r="O80" s="63"/>
      <c r="P80" s="60"/>
      <c r="Q80" s="60"/>
      <c r="R80" s="60"/>
      <c r="S80" s="60"/>
      <c r="T80" s="60"/>
    </row>
    <row r="81" spans="1:20" ht="13.5">
      <c r="A81" s="60"/>
      <c r="B81" s="60"/>
      <c r="C81" s="60"/>
      <c r="D81" s="60"/>
      <c r="E81" s="61"/>
      <c r="F81" s="60"/>
      <c r="G81" s="60"/>
      <c r="H81" s="60"/>
      <c r="I81" s="60"/>
      <c r="J81" s="60"/>
      <c r="K81" s="62"/>
      <c r="L81" s="60"/>
      <c r="M81" s="60"/>
      <c r="N81" s="60"/>
      <c r="O81" s="63"/>
      <c r="P81" s="60"/>
      <c r="Q81" s="60"/>
      <c r="R81" s="60"/>
      <c r="S81" s="60"/>
      <c r="T81" s="60"/>
    </row>
    <row r="82" spans="1:20" ht="13.5">
      <c r="A82" s="60"/>
      <c r="B82" s="60"/>
      <c r="C82" s="60"/>
      <c r="D82" s="60"/>
      <c r="E82" s="61"/>
      <c r="F82" s="60"/>
      <c r="G82" s="60"/>
      <c r="H82" s="60"/>
      <c r="I82" s="60"/>
      <c r="J82" s="60"/>
      <c r="K82" s="62"/>
      <c r="L82" s="60"/>
      <c r="M82" s="60"/>
      <c r="N82" s="60"/>
      <c r="O82" s="63"/>
      <c r="P82" s="60"/>
      <c r="Q82" s="60"/>
      <c r="R82" s="60"/>
      <c r="S82" s="60"/>
      <c r="T82" s="60"/>
    </row>
    <row r="83" spans="1:20" ht="13.5">
      <c r="A83" s="60"/>
      <c r="B83" s="60"/>
      <c r="C83" s="60"/>
      <c r="D83" s="60"/>
      <c r="E83" s="61"/>
      <c r="F83" s="60"/>
      <c r="G83" s="60"/>
      <c r="H83" s="60"/>
      <c r="I83" s="60"/>
      <c r="J83" s="60"/>
      <c r="K83" s="62"/>
      <c r="L83" s="60"/>
      <c r="M83" s="60"/>
      <c r="N83" s="60"/>
      <c r="O83" s="63"/>
      <c r="P83" s="60"/>
      <c r="Q83" s="60"/>
      <c r="R83" s="60"/>
      <c r="S83" s="60"/>
      <c r="T83" s="60"/>
    </row>
    <row r="84" spans="1:20" ht="13.5">
      <c r="A84" s="60"/>
      <c r="B84" s="60"/>
      <c r="C84" s="60"/>
      <c r="D84" s="60"/>
      <c r="E84" s="61"/>
      <c r="F84" s="60"/>
      <c r="G84" s="60"/>
      <c r="H84" s="60"/>
      <c r="I84" s="60"/>
      <c r="J84" s="60"/>
      <c r="K84" s="62"/>
      <c r="L84" s="60"/>
      <c r="M84" s="60"/>
      <c r="N84" s="60"/>
      <c r="O84" s="63"/>
      <c r="P84" s="60"/>
      <c r="Q84" s="60"/>
      <c r="R84" s="60"/>
      <c r="S84" s="60"/>
      <c r="T84" s="60"/>
    </row>
    <row r="85" spans="1:20" ht="13.5">
      <c r="A85" s="60"/>
      <c r="B85" s="60"/>
      <c r="C85" s="60"/>
      <c r="D85" s="60"/>
      <c r="E85" s="61"/>
      <c r="F85" s="60"/>
      <c r="G85" s="60"/>
      <c r="H85" s="60"/>
      <c r="I85" s="60"/>
      <c r="J85" s="60"/>
      <c r="K85" s="62"/>
      <c r="L85" s="60"/>
      <c r="M85" s="60"/>
      <c r="N85" s="60"/>
      <c r="O85" s="63"/>
      <c r="P85" s="60"/>
      <c r="Q85" s="60"/>
      <c r="R85" s="60"/>
      <c r="S85" s="60"/>
      <c r="T85" s="60"/>
    </row>
    <row r="86" spans="1:20" ht="13.5">
      <c r="A86" s="60"/>
      <c r="B86" s="60"/>
      <c r="C86" s="60"/>
      <c r="D86" s="60"/>
      <c r="E86" s="61"/>
      <c r="F86" s="60"/>
      <c r="G86" s="60"/>
      <c r="H86" s="60"/>
      <c r="I86" s="60"/>
      <c r="J86" s="60"/>
      <c r="K86" s="62"/>
      <c r="L86" s="60"/>
      <c r="M86" s="60"/>
      <c r="N86" s="60"/>
      <c r="O86" s="63"/>
      <c r="P86" s="60"/>
      <c r="Q86" s="60"/>
      <c r="R86" s="60"/>
      <c r="S86" s="60"/>
      <c r="T86" s="60"/>
    </row>
    <row r="87" spans="1:20" ht="13.5">
      <c r="A87" s="60"/>
      <c r="B87" s="60"/>
      <c r="C87" s="60"/>
      <c r="D87" s="60"/>
      <c r="E87" s="61"/>
      <c r="F87" s="60"/>
      <c r="G87" s="60"/>
      <c r="H87" s="60"/>
      <c r="I87" s="60"/>
      <c r="J87" s="60"/>
      <c r="K87" s="62"/>
      <c r="L87" s="60"/>
      <c r="M87" s="60"/>
      <c r="N87" s="60"/>
      <c r="O87" s="63"/>
      <c r="P87" s="60"/>
      <c r="Q87" s="60"/>
      <c r="R87" s="60"/>
      <c r="S87" s="60"/>
      <c r="T87" s="60"/>
    </row>
    <row r="88" spans="1:20" ht="13.5">
      <c r="A88" s="60"/>
      <c r="B88" s="60"/>
      <c r="C88" s="60"/>
      <c r="D88" s="60"/>
      <c r="E88" s="61"/>
      <c r="F88" s="60"/>
      <c r="G88" s="60"/>
      <c r="H88" s="60"/>
      <c r="I88" s="60"/>
      <c r="J88" s="60"/>
      <c r="K88" s="62"/>
      <c r="L88" s="60"/>
      <c r="M88" s="60"/>
      <c r="N88" s="60"/>
      <c r="O88" s="63"/>
      <c r="P88" s="60"/>
      <c r="Q88" s="60"/>
      <c r="R88" s="60"/>
      <c r="S88" s="60"/>
      <c r="T88" s="60"/>
    </row>
    <row r="89" spans="1:20" ht="13.5">
      <c r="A89" s="60"/>
      <c r="B89" s="60"/>
      <c r="C89" s="60"/>
      <c r="D89" s="60"/>
      <c r="E89" s="61"/>
      <c r="F89" s="60"/>
      <c r="G89" s="60"/>
      <c r="H89" s="60"/>
      <c r="I89" s="60"/>
      <c r="J89" s="60"/>
      <c r="K89" s="62"/>
      <c r="L89" s="60"/>
      <c r="M89" s="60"/>
      <c r="N89" s="60"/>
      <c r="O89" s="63"/>
      <c r="P89" s="60"/>
      <c r="Q89" s="60"/>
      <c r="R89" s="60"/>
      <c r="S89" s="60"/>
      <c r="T89" s="60"/>
    </row>
    <row r="90" spans="1:20" ht="13.5">
      <c r="A90" s="60"/>
      <c r="B90" s="60"/>
      <c r="C90" s="60"/>
      <c r="D90" s="60"/>
      <c r="E90" s="61"/>
      <c r="F90" s="60"/>
      <c r="G90" s="60"/>
      <c r="H90" s="60"/>
      <c r="I90" s="60"/>
      <c r="J90" s="60"/>
      <c r="K90" s="62"/>
      <c r="L90" s="60"/>
      <c r="M90" s="60"/>
      <c r="N90" s="60"/>
      <c r="O90" s="63"/>
      <c r="P90" s="60"/>
      <c r="Q90" s="60"/>
      <c r="R90" s="60"/>
      <c r="S90" s="60"/>
      <c r="T90" s="60"/>
    </row>
    <row r="91" spans="1:20" ht="13.5">
      <c r="A91" s="60"/>
      <c r="B91" s="60"/>
      <c r="C91" s="60"/>
      <c r="D91" s="60"/>
      <c r="E91" s="61"/>
      <c r="F91" s="60"/>
      <c r="G91" s="60"/>
      <c r="H91" s="60"/>
      <c r="I91" s="60"/>
      <c r="J91" s="60"/>
      <c r="K91" s="62"/>
      <c r="L91" s="60"/>
      <c r="M91" s="60"/>
      <c r="N91" s="60"/>
      <c r="O91" s="63"/>
      <c r="P91" s="60"/>
      <c r="Q91" s="60"/>
      <c r="R91" s="60"/>
      <c r="S91" s="60"/>
      <c r="T91" s="60"/>
    </row>
    <row r="92" spans="1:20" ht="13.5">
      <c r="A92" s="60"/>
      <c r="B92" s="60"/>
      <c r="C92" s="60"/>
      <c r="D92" s="60"/>
      <c r="E92" s="61"/>
      <c r="F92" s="60"/>
      <c r="G92" s="60"/>
      <c r="H92" s="60"/>
      <c r="I92" s="60"/>
      <c r="J92" s="60"/>
      <c r="K92" s="62"/>
      <c r="L92" s="60"/>
      <c r="M92" s="60"/>
      <c r="N92" s="60"/>
      <c r="O92" s="63"/>
      <c r="P92" s="60"/>
      <c r="Q92" s="60"/>
      <c r="R92" s="60"/>
      <c r="S92" s="60"/>
      <c r="T92" s="60"/>
    </row>
    <row r="93" spans="1:20" ht="13.5">
      <c r="A93" s="60"/>
      <c r="B93" s="60"/>
      <c r="C93" s="60"/>
      <c r="D93" s="60"/>
      <c r="E93" s="61"/>
      <c r="F93" s="60"/>
      <c r="G93" s="60"/>
      <c r="H93" s="60"/>
      <c r="I93" s="60"/>
      <c r="J93" s="60"/>
      <c r="K93" s="62"/>
      <c r="L93" s="60"/>
      <c r="M93" s="60"/>
      <c r="N93" s="60"/>
      <c r="O93" s="63"/>
      <c r="P93" s="60"/>
      <c r="Q93" s="60"/>
      <c r="R93" s="60"/>
      <c r="S93" s="60"/>
      <c r="T93" s="60"/>
    </row>
    <row r="94" spans="1:20" ht="13.5">
      <c r="A94" s="60"/>
      <c r="B94" s="60"/>
      <c r="C94" s="60"/>
      <c r="D94" s="60"/>
      <c r="E94" s="61"/>
      <c r="F94" s="60"/>
      <c r="G94" s="60"/>
      <c r="H94" s="60"/>
      <c r="I94" s="60"/>
      <c r="J94" s="60"/>
      <c r="K94" s="62"/>
      <c r="L94" s="60"/>
      <c r="M94" s="60"/>
      <c r="N94" s="60"/>
      <c r="O94" s="63"/>
      <c r="P94" s="60"/>
      <c r="Q94" s="60"/>
      <c r="R94" s="60"/>
      <c r="S94" s="60"/>
      <c r="T94" s="60"/>
    </row>
    <row r="95" spans="1:20" ht="13.5">
      <c r="A95" s="60"/>
      <c r="B95" s="60"/>
      <c r="C95" s="60"/>
      <c r="D95" s="60"/>
      <c r="E95" s="61"/>
      <c r="F95" s="60"/>
      <c r="G95" s="60"/>
      <c r="H95" s="60"/>
      <c r="I95" s="60"/>
      <c r="J95" s="60"/>
      <c r="K95" s="62"/>
      <c r="L95" s="60"/>
      <c r="M95" s="60"/>
      <c r="N95" s="60"/>
      <c r="O95" s="63"/>
      <c r="P95" s="60"/>
      <c r="Q95" s="60"/>
      <c r="R95" s="60"/>
      <c r="S95" s="60"/>
      <c r="T95" s="60"/>
    </row>
    <row r="96" spans="1:20" ht="13.5">
      <c r="A96" s="60"/>
      <c r="B96" s="60"/>
      <c r="C96" s="60"/>
      <c r="D96" s="60"/>
      <c r="E96" s="61"/>
      <c r="F96" s="60"/>
      <c r="G96" s="60"/>
      <c r="H96" s="60"/>
      <c r="I96" s="60"/>
      <c r="J96" s="60"/>
      <c r="K96" s="62"/>
      <c r="L96" s="60"/>
      <c r="M96" s="60"/>
      <c r="N96" s="60"/>
      <c r="O96" s="63"/>
      <c r="P96" s="60"/>
      <c r="Q96" s="60"/>
      <c r="R96" s="60"/>
      <c r="S96" s="60"/>
      <c r="T96" s="60"/>
    </row>
    <row r="97" spans="1:20" ht="13.5">
      <c r="A97" s="60"/>
      <c r="B97" s="60"/>
      <c r="C97" s="60"/>
      <c r="D97" s="60"/>
      <c r="E97" s="61"/>
      <c r="F97" s="60"/>
      <c r="G97" s="60"/>
      <c r="H97" s="60"/>
      <c r="I97" s="60"/>
      <c r="J97" s="60"/>
      <c r="K97" s="62"/>
      <c r="L97" s="60"/>
      <c r="M97" s="60"/>
      <c r="N97" s="60"/>
      <c r="O97" s="63"/>
      <c r="P97" s="60"/>
      <c r="Q97" s="60"/>
      <c r="R97" s="60"/>
      <c r="S97" s="60"/>
      <c r="T97" s="60"/>
    </row>
    <row r="98" spans="1:20" ht="13.5">
      <c r="A98" s="60"/>
      <c r="B98" s="60"/>
      <c r="C98" s="60"/>
      <c r="D98" s="60"/>
      <c r="E98" s="61"/>
      <c r="F98" s="60"/>
      <c r="G98" s="60"/>
      <c r="H98" s="60"/>
      <c r="I98" s="60"/>
      <c r="J98" s="60"/>
      <c r="K98" s="62"/>
      <c r="L98" s="60"/>
      <c r="M98" s="60"/>
      <c r="N98" s="60"/>
      <c r="O98" s="63"/>
      <c r="P98" s="60"/>
      <c r="Q98" s="60"/>
      <c r="R98" s="60"/>
      <c r="S98" s="60"/>
      <c r="T98" s="60"/>
    </row>
    <row r="99" spans="1:20" ht="13.5">
      <c r="A99" s="60"/>
      <c r="B99" s="60"/>
      <c r="C99" s="60"/>
      <c r="D99" s="60"/>
      <c r="E99" s="61"/>
      <c r="F99" s="60"/>
      <c r="G99" s="60"/>
      <c r="H99" s="60"/>
      <c r="I99" s="60"/>
      <c r="J99" s="60"/>
      <c r="K99" s="62"/>
      <c r="L99" s="60"/>
      <c r="M99" s="60"/>
      <c r="N99" s="60"/>
      <c r="O99" s="63"/>
      <c r="P99" s="60"/>
      <c r="Q99" s="60"/>
      <c r="R99" s="60"/>
      <c r="S99" s="60"/>
      <c r="T99" s="60"/>
    </row>
    <row r="100" spans="1:20" ht="13.5">
      <c r="A100" s="60"/>
      <c r="B100" s="60"/>
      <c r="C100" s="60"/>
      <c r="D100" s="60"/>
      <c r="E100" s="61"/>
      <c r="F100" s="60"/>
      <c r="G100" s="60"/>
      <c r="H100" s="60"/>
      <c r="I100" s="60"/>
      <c r="J100" s="60"/>
      <c r="K100" s="62"/>
      <c r="L100" s="60"/>
      <c r="M100" s="60"/>
      <c r="N100" s="60"/>
      <c r="O100" s="63"/>
      <c r="P100" s="60"/>
      <c r="Q100" s="60"/>
      <c r="R100" s="60"/>
      <c r="S100" s="60"/>
      <c r="T100" s="60"/>
    </row>
    <row r="101" spans="1:20" ht="13.5">
      <c r="A101" s="60"/>
      <c r="B101" s="60"/>
      <c r="C101" s="60"/>
      <c r="D101" s="60"/>
      <c r="E101" s="61"/>
      <c r="F101" s="60"/>
      <c r="G101" s="60"/>
      <c r="H101" s="60"/>
      <c r="I101" s="60"/>
      <c r="J101" s="60"/>
      <c r="K101" s="62"/>
      <c r="L101" s="60"/>
      <c r="M101" s="60"/>
      <c r="N101" s="60"/>
      <c r="O101" s="63"/>
      <c r="P101" s="60"/>
      <c r="Q101" s="60"/>
      <c r="R101" s="60"/>
      <c r="S101" s="60"/>
      <c r="T101" s="60"/>
    </row>
    <row r="102" spans="1:20" ht="13.5">
      <c r="A102" s="60"/>
      <c r="B102" s="60"/>
      <c r="C102" s="60"/>
      <c r="D102" s="60"/>
      <c r="E102" s="61"/>
      <c r="F102" s="60"/>
      <c r="G102" s="60"/>
      <c r="H102" s="60"/>
      <c r="I102" s="60"/>
      <c r="J102" s="60"/>
      <c r="K102" s="62"/>
      <c r="L102" s="60"/>
      <c r="M102" s="60"/>
      <c r="N102" s="60"/>
      <c r="O102" s="63"/>
      <c r="P102" s="60"/>
      <c r="Q102" s="60"/>
      <c r="R102" s="60"/>
      <c r="S102" s="60"/>
      <c r="T102" s="60"/>
    </row>
    <row r="103" spans="1:20" ht="13.5">
      <c r="A103" s="60"/>
      <c r="B103" s="60"/>
      <c r="C103" s="60"/>
      <c r="D103" s="60"/>
      <c r="E103" s="61"/>
      <c r="F103" s="60"/>
      <c r="G103" s="60"/>
      <c r="H103" s="60"/>
      <c r="I103" s="60"/>
      <c r="J103" s="60"/>
      <c r="K103" s="62"/>
      <c r="L103" s="60"/>
      <c r="M103" s="60"/>
      <c r="N103" s="60"/>
      <c r="O103" s="63"/>
      <c r="P103" s="60"/>
      <c r="Q103" s="60"/>
      <c r="R103" s="60"/>
      <c r="S103" s="60"/>
      <c r="T103" s="60"/>
    </row>
    <row r="104" spans="1:20" ht="13.5">
      <c r="A104" s="60"/>
      <c r="B104" s="60"/>
      <c r="C104" s="60"/>
      <c r="D104" s="60"/>
      <c r="E104" s="61"/>
      <c r="F104" s="60"/>
      <c r="G104" s="60"/>
      <c r="H104" s="60"/>
      <c r="I104" s="60"/>
      <c r="J104" s="60"/>
      <c r="K104" s="62"/>
      <c r="L104" s="60"/>
      <c r="M104" s="60"/>
      <c r="N104" s="60"/>
      <c r="O104" s="63"/>
      <c r="P104" s="60"/>
      <c r="Q104" s="60"/>
      <c r="R104" s="60"/>
      <c r="S104" s="60"/>
      <c r="T104" s="60"/>
    </row>
    <row r="105" spans="1:20" ht="13.5">
      <c r="A105" s="60"/>
      <c r="B105" s="60"/>
      <c r="C105" s="60"/>
      <c r="D105" s="60"/>
      <c r="E105" s="61"/>
      <c r="F105" s="60"/>
      <c r="G105" s="60"/>
      <c r="H105" s="60"/>
      <c r="I105" s="60"/>
      <c r="J105" s="60"/>
      <c r="K105" s="62"/>
      <c r="L105" s="60"/>
      <c r="M105" s="60"/>
      <c r="N105" s="60"/>
      <c r="O105" s="63"/>
      <c r="P105" s="60"/>
      <c r="Q105" s="60"/>
      <c r="R105" s="60"/>
      <c r="S105" s="60"/>
      <c r="T105" s="60"/>
    </row>
    <row r="106" spans="1:20" ht="13.5">
      <c r="A106" s="60"/>
      <c r="B106" s="60"/>
      <c r="C106" s="60"/>
      <c r="D106" s="60"/>
      <c r="E106" s="61"/>
      <c r="F106" s="60"/>
      <c r="G106" s="60"/>
      <c r="H106" s="60"/>
      <c r="I106" s="60"/>
      <c r="J106" s="60"/>
      <c r="K106" s="62"/>
      <c r="L106" s="60"/>
      <c r="M106" s="60"/>
      <c r="N106" s="60"/>
      <c r="O106" s="63"/>
      <c r="P106" s="60"/>
      <c r="Q106" s="60"/>
      <c r="R106" s="60"/>
      <c r="S106" s="60"/>
      <c r="T106" s="60"/>
    </row>
    <row r="107" spans="1:20" ht="13.5">
      <c r="A107" s="60"/>
      <c r="B107" s="60"/>
      <c r="C107" s="60"/>
      <c r="D107" s="60"/>
      <c r="E107" s="61"/>
      <c r="F107" s="60"/>
      <c r="G107" s="60"/>
      <c r="H107" s="60"/>
      <c r="I107" s="60"/>
      <c r="J107" s="60"/>
      <c r="K107" s="62"/>
      <c r="L107" s="60"/>
      <c r="M107" s="60"/>
      <c r="N107" s="60"/>
      <c r="O107" s="63"/>
      <c r="P107" s="60"/>
      <c r="Q107" s="60"/>
      <c r="R107" s="60"/>
      <c r="S107" s="60"/>
      <c r="T107" s="60"/>
    </row>
    <row r="108" spans="1:20" ht="13.5">
      <c r="A108" s="60"/>
      <c r="B108" s="60"/>
      <c r="C108" s="60"/>
      <c r="D108" s="60"/>
      <c r="E108" s="61"/>
      <c r="F108" s="60"/>
      <c r="G108" s="60"/>
      <c r="H108" s="60"/>
      <c r="I108" s="60"/>
      <c r="J108" s="60"/>
      <c r="K108" s="62"/>
      <c r="L108" s="60"/>
      <c r="M108" s="60"/>
      <c r="N108" s="60"/>
      <c r="O108" s="63"/>
      <c r="P108" s="60"/>
      <c r="Q108" s="60"/>
      <c r="R108" s="60"/>
      <c r="S108" s="60"/>
      <c r="T108" s="60"/>
    </row>
    <row r="109" spans="1:20" ht="13.5">
      <c r="A109" s="60"/>
      <c r="B109" s="60"/>
      <c r="C109" s="60"/>
      <c r="D109" s="60"/>
      <c r="E109" s="61"/>
      <c r="F109" s="60"/>
      <c r="G109" s="60"/>
      <c r="H109" s="60"/>
      <c r="I109" s="60"/>
      <c r="J109" s="60"/>
      <c r="K109" s="62"/>
      <c r="L109" s="60"/>
      <c r="M109" s="60"/>
      <c r="N109" s="60"/>
      <c r="O109" s="63"/>
      <c r="P109" s="60"/>
      <c r="Q109" s="60"/>
      <c r="R109" s="60"/>
      <c r="S109" s="60"/>
      <c r="T109" s="60"/>
    </row>
    <row r="110" spans="1:20" ht="13.5">
      <c r="A110" s="60"/>
      <c r="B110" s="60"/>
      <c r="C110" s="60"/>
      <c r="D110" s="60"/>
      <c r="E110" s="61"/>
      <c r="F110" s="60"/>
      <c r="G110" s="60"/>
      <c r="H110" s="60"/>
      <c r="I110" s="60"/>
      <c r="J110" s="60"/>
      <c r="K110" s="62"/>
      <c r="L110" s="60"/>
      <c r="M110" s="60"/>
      <c r="N110" s="60"/>
      <c r="O110" s="63"/>
      <c r="P110" s="60"/>
      <c r="Q110" s="60"/>
      <c r="R110" s="60"/>
      <c r="S110" s="60"/>
      <c r="T110" s="60"/>
    </row>
    <row r="111" spans="1:20" ht="13.5">
      <c r="A111" s="60"/>
      <c r="B111" s="60"/>
      <c r="C111" s="60"/>
      <c r="D111" s="60"/>
      <c r="E111" s="61"/>
      <c r="F111" s="60"/>
      <c r="G111" s="60"/>
      <c r="H111" s="60"/>
      <c r="I111" s="60"/>
      <c r="J111" s="60"/>
      <c r="K111" s="62"/>
      <c r="L111" s="60"/>
      <c r="M111" s="60"/>
      <c r="N111" s="60"/>
      <c r="O111" s="63"/>
      <c r="P111" s="60"/>
      <c r="Q111" s="60"/>
      <c r="R111" s="60"/>
      <c r="S111" s="60"/>
      <c r="T111" s="60"/>
    </row>
    <row r="112" spans="1:20" ht="13.5">
      <c r="A112" s="60"/>
      <c r="B112" s="60"/>
      <c r="C112" s="60"/>
      <c r="D112" s="60"/>
      <c r="E112" s="61"/>
      <c r="F112" s="60"/>
      <c r="G112" s="60"/>
      <c r="H112" s="60"/>
      <c r="I112" s="60"/>
      <c r="J112" s="60"/>
      <c r="K112" s="62"/>
      <c r="L112" s="60"/>
      <c r="M112" s="60"/>
      <c r="N112" s="60"/>
      <c r="O112" s="63"/>
      <c r="P112" s="60"/>
      <c r="Q112" s="60"/>
      <c r="R112" s="60"/>
      <c r="S112" s="60"/>
      <c r="T112" s="60"/>
    </row>
    <row r="113" spans="1:20" ht="13.5">
      <c r="A113" s="60"/>
      <c r="B113" s="60"/>
      <c r="C113" s="60"/>
      <c r="D113" s="60"/>
      <c r="E113" s="61"/>
      <c r="F113" s="60"/>
      <c r="G113" s="60"/>
      <c r="H113" s="60"/>
      <c r="I113" s="60"/>
      <c r="J113" s="60"/>
      <c r="K113" s="62"/>
      <c r="L113" s="60"/>
      <c r="M113" s="60"/>
      <c r="N113" s="60"/>
      <c r="O113" s="63"/>
      <c r="P113" s="60"/>
      <c r="Q113" s="60"/>
      <c r="R113" s="60"/>
      <c r="S113" s="60"/>
      <c r="T113" s="60"/>
    </row>
    <row r="114" spans="1:20" ht="13.5">
      <c r="A114" s="60"/>
      <c r="B114" s="60"/>
      <c r="C114" s="60"/>
      <c r="D114" s="60"/>
      <c r="E114" s="61"/>
      <c r="F114" s="60"/>
      <c r="G114" s="60"/>
      <c r="H114" s="60"/>
      <c r="I114" s="60"/>
      <c r="J114" s="60"/>
      <c r="K114" s="62"/>
      <c r="L114" s="60"/>
      <c r="M114" s="60"/>
      <c r="N114" s="60"/>
      <c r="O114" s="63"/>
      <c r="P114" s="60"/>
      <c r="Q114" s="60"/>
      <c r="R114" s="60"/>
      <c r="S114" s="60"/>
      <c r="T114" s="60"/>
    </row>
    <row r="115" spans="1:20" ht="13.5">
      <c r="A115" s="60"/>
      <c r="B115" s="60"/>
      <c r="C115" s="60"/>
      <c r="D115" s="60"/>
      <c r="E115" s="61"/>
      <c r="F115" s="60"/>
      <c r="G115" s="60"/>
      <c r="H115" s="60"/>
      <c r="I115" s="60"/>
      <c r="J115" s="60"/>
      <c r="K115" s="62"/>
      <c r="L115" s="60"/>
      <c r="M115" s="60"/>
      <c r="N115" s="60"/>
      <c r="O115" s="63"/>
      <c r="P115" s="60"/>
      <c r="Q115" s="60"/>
      <c r="R115" s="60"/>
      <c r="S115" s="60"/>
      <c r="T115" s="60"/>
    </row>
    <row r="116" spans="1:20" ht="13.5">
      <c r="A116" s="60"/>
      <c r="B116" s="60"/>
      <c r="C116" s="60"/>
      <c r="D116" s="60"/>
      <c r="E116" s="61"/>
      <c r="F116" s="60"/>
      <c r="G116" s="60"/>
      <c r="H116" s="60"/>
      <c r="I116" s="60"/>
      <c r="J116" s="60"/>
      <c r="K116" s="62"/>
      <c r="L116" s="60"/>
      <c r="M116" s="60"/>
      <c r="N116" s="60"/>
      <c r="O116" s="63"/>
      <c r="P116" s="60"/>
      <c r="Q116" s="60"/>
      <c r="R116" s="60"/>
      <c r="S116" s="60"/>
      <c r="T116" s="60"/>
    </row>
    <row r="117" spans="1:20" ht="13.5">
      <c r="A117" s="60"/>
      <c r="B117" s="60"/>
      <c r="C117" s="60"/>
      <c r="D117" s="60"/>
      <c r="E117" s="61"/>
      <c r="F117" s="60"/>
      <c r="G117" s="60"/>
      <c r="H117" s="60"/>
      <c r="I117" s="60"/>
      <c r="J117" s="60"/>
      <c r="K117" s="62"/>
      <c r="L117" s="60"/>
      <c r="M117" s="60"/>
      <c r="N117" s="60"/>
      <c r="O117" s="63"/>
      <c r="P117" s="60"/>
      <c r="Q117" s="60"/>
      <c r="R117" s="60"/>
      <c r="S117" s="60"/>
      <c r="T117" s="60"/>
    </row>
    <row r="118" spans="1:20" ht="13.5">
      <c r="A118" s="60"/>
      <c r="B118" s="60"/>
      <c r="C118" s="60"/>
      <c r="D118" s="60"/>
      <c r="E118" s="61"/>
      <c r="F118" s="60"/>
      <c r="G118" s="60"/>
      <c r="H118" s="60"/>
      <c r="I118" s="60"/>
      <c r="J118" s="60"/>
      <c r="K118" s="62"/>
      <c r="L118" s="60"/>
      <c r="M118" s="60"/>
      <c r="N118" s="60"/>
      <c r="O118" s="63"/>
      <c r="P118" s="60"/>
      <c r="Q118" s="60"/>
      <c r="R118" s="60"/>
      <c r="S118" s="60"/>
      <c r="T118" s="60"/>
    </row>
    <row r="119" spans="1:20" ht="13.5">
      <c r="A119" s="60"/>
      <c r="B119" s="60"/>
      <c r="C119" s="60"/>
      <c r="D119" s="60"/>
      <c r="E119" s="61"/>
      <c r="F119" s="60"/>
      <c r="G119" s="60"/>
      <c r="H119" s="60"/>
      <c r="I119" s="60"/>
      <c r="J119" s="60"/>
      <c r="K119" s="62"/>
      <c r="L119" s="60"/>
      <c r="M119" s="60"/>
      <c r="N119" s="60"/>
      <c r="O119" s="63"/>
      <c r="P119" s="60"/>
      <c r="Q119" s="60"/>
      <c r="R119" s="60"/>
      <c r="S119" s="60"/>
      <c r="T119" s="60"/>
    </row>
    <row r="120" spans="1:20" ht="13.5">
      <c r="A120" s="60"/>
      <c r="B120" s="60"/>
      <c r="C120" s="60"/>
      <c r="D120" s="60"/>
      <c r="E120" s="61"/>
      <c r="F120" s="60"/>
      <c r="G120" s="60"/>
      <c r="H120" s="60"/>
      <c r="I120" s="60"/>
      <c r="J120" s="60"/>
      <c r="K120" s="62"/>
      <c r="L120" s="60"/>
      <c r="M120" s="60"/>
      <c r="N120" s="60"/>
      <c r="O120" s="63"/>
      <c r="P120" s="60"/>
      <c r="Q120" s="60"/>
      <c r="R120" s="60"/>
      <c r="S120" s="60"/>
      <c r="T120" s="60"/>
    </row>
    <row r="121" spans="1:20" ht="13.5">
      <c r="A121" s="60"/>
      <c r="B121" s="60"/>
      <c r="C121" s="60"/>
      <c r="D121" s="60"/>
      <c r="E121" s="61"/>
      <c r="F121" s="60"/>
      <c r="G121" s="60"/>
      <c r="H121" s="60"/>
      <c r="I121" s="60"/>
      <c r="J121" s="60"/>
      <c r="K121" s="62"/>
      <c r="L121" s="60"/>
      <c r="M121" s="60"/>
      <c r="N121" s="60"/>
      <c r="O121" s="63"/>
      <c r="P121" s="60"/>
      <c r="Q121" s="60"/>
      <c r="R121" s="60"/>
      <c r="S121" s="60"/>
      <c r="T121" s="60"/>
    </row>
    <row r="122" spans="1:20" ht="13.5">
      <c r="A122" s="60"/>
      <c r="B122" s="60"/>
      <c r="C122" s="60"/>
      <c r="D122" s="60"/>
      <c r="E122" s="61"/>
      <c r="F122" s="60"/>
      <c r="G122" s="60"/>
      <c r="H122" s="60"/>
      <c r="I122" s="60"/>
      <c r="J122" s="60"/>
      <c r="K122" s="62"/>
      <c r="L122" s="60"/>
      <c r="M122" s="60"/>
      <c r="N122" s="60"/>
      <c r="O122" s="63"/>
      <c r="P122" s="60"/>
      <c r="Q122" s="60"/>
      <c r="R122" s="60"/>
      <c r="S122" s="60"/>
      <c r="T122" s="60"/>
    </row>
    <row r="123" spans="1:20" ht="13.5">
      <c r="A123" s="60"/>
      <c r="B123" s="60"/>
      <c r="C123" s="60"/>
      <c r="D123" s="60"/>
      <c r="E123" s="61"/>
      <c r="F123" s="60"/>
      <c r="G123" s="60"/>
      <c r="H123" s="60"/>
      <c r="I123" s="60"/>
      <c r="J123" s="60"/>
      <c r="K123" s="62"/>
      <c r="L123" s="60"/>
      <c r="M123" s="60"/>
      <c r="N123" s="60"/>
      <c r="O123" s="63"/>
      <c r="P123" s="60"/>
      <c r="Q123" s="60"/>
      <c r="R123" s="60"/>
      <c r="S123" s="60"/>
      <c r="T123" s="60"/>
    </row>
    <row r="124" spans="1:20" ht="13.5">
      <c r="A124" s="60"/>
      <c r="B124" s="60"/>
      <c r="C124" s="60"/>
      <c r="D124" s="60"/>
      <c r="E124" s="61"/>
      <c r="F124" s="60"/>
      <c r="G124" s="60"/>
      <c r="H124" s="60"/>
      <c r="I124" s="60"/>
      <c r="J124" s="60"/>
      <c r="K124" s="62"/>
      <c r="L124" s="60"/>
      <c r="M124" s="60"/>
      <c r="N124" s="60"/>
      <c r="O124" s="63"/>
      <c r="P124" s="60"/>
      <c r="Q124" s="60"/>
      <c r="R124" s="60"/>
      <c r="S124" s="60"/>
      <c r="T124" s="60"/>
    </row>
    <row r="125" spans="1:20" ht="13.5">
      <c r="A125" s="60"/>
      <c r="B125" s="60"/>
      <c r="C125" s="60"/>
      <c r="D125" s="60"/>
      <c r="E125" s="61"/>
      <c r="F125" s="60"/>
      <c r="G125" s="60"/>
      <c r="H125" s="60"/>
      <c r="I125" s="60"/>
      <c r="J125" s="60"/>
      <c r="K125" s="62"/>
      <c r="L125" s="60"/>
      <c r="M125" s="60"/>
      <c r="N125" s="60"/>
      <c r="O125" s="63"/>
      <c r="P125" s="60"/>
      <c r="Q125" s="60"/>
      <c r="R125" s="60"/>
      <c r="S125" s="60"/>
      <c r="T125" s="60"/>
    </row>
    <row r="126" spans="1:20" ht="13.5">
      <c r="A126" s="60"/>
      <c r="B126" s="60"/>
      <c r="C126" s="60"/>
      <c r="D126" s="60"/>
      <c r="E126" s="61"/>
      <c r="F126" s="60"/>
      <c r="G126" s="60"/>
      <c r="H126" s="60"/>
      <c r="I126" s="60"/>
      <c r="J126" s="60"/>
      <c r="K126" s="62"/>
      <c r="L126" s="60"/>
      <c r="M126" s="60"/>
      <c r="N126" s="60"/>
      <c r="O126" s="63"/>
      <c r="P126" s="60"/>
      <c r="Q126" s="60"/>
      <c r="R126" s="60"/>
      <c r="S126" s="60"/>
      <c r="T126" s="60"/>
    </row>
    <row r="127" spans="1:20" ht="13.5">
      <c r="A127" s="60"/>
      <c r="B127" s="60"/>
      <c r="C127" s="60"/>
      <c r="D127" s="60"/>
      <c r="E127" s="61"/>
      <c r="F127" s="60"/>
      <c r="G127" s="60"/>
      <c r="H127" s="60"/>
      <c r="I127" s="60"/>
      <c r="J127" s="60"/>
      <c r="K127" s="62"/>
      <c r="L127" s="60"/>
      <c r="M127" s="60"/>
      <c r="N127" s="60"/>
      <c r="O127" s="63"/>
      <c r="P127" s="60"/>
      <c r="Q127" s="60"/>
      <c r="R127" s="60"/>
      <c r="S127" s="60"/>
      <c r="T127" s="60"/>
    </row>
    <row r="128" spans="1:20" ht="13.5">
      <c r="A128" s="60"/>
      <c r="B128" s="60"/>
      <c r="C128" s="60"/>
      <c r="D128" s="60"/>
      <c r="E128" s="61"/>
      <c r="F128" s="60"/>
      <c r="G128" s="60"/>
      <c r="H128" s="60"/>
      <c r="I128" s="60"/>
      <c r="J128" s="60"/>
      <c r="K128" s="62"/>
      <c r="L128" s="60"/>
      <c r="M128" s="60"/>
      <c r="N128" s="60"/>
      <c r="O128" s="63"/>
      <c r="P128" s="60"/>
      <c r="Q128" s="60"/>
      <c r="R128" s="60"/>
      <c r="S128" s="60"/>
      <c r="T128" s="60"/>
    </row>
    <row r="129" spans="1:20" ht="13.5">
      <c r="A129" s="60"/>
      <c r="B129" s="60"/>
      <c r="C129" s="60"/>
      <c r="D129" s="60"/>
      <c r="E129" s="61"/>
      <c r="F129" s="60"/>
      <c r="G129" s="60"/>
      <c r="H129" s="60"/>
      <c r="I129" s="60"/>
      <c r="J129" s="60"/>
      <c r="K129" s="62"/>
      <c r="L129" s="60"/>
      <c r="M129" s="60"/>
      <c r="N129" s="60"/>
      <c r="O129" s="63"/>
      <c r="P129" s="60"/>
      <c r="Q129" s="60"/>
      <c r="R129" s="60"/>
      <c r="S129" s="60"/>
      <c r="T129" s="60"/>
    </row>
    <row r="130" spans="1:20" ht="13.5">
      <c r="A130" s="60"/>
      <c r="B130" s="60"/>
      <c r="C130" s="60"/>
      <c r="D130" s="60"/>
      <c r="E130" s="61"/>
      <c r="F130" s="60"/>
      <c r="G130" s="60"/>
      <c r="H130" s="60"/>
      <c r="I130" s="60"/>
      <c r="J130" s="60"/>
      <c r="K130" s="62"/>
      <c r="L130" s="60"/>
      <c r="M130" s="60"/>
      <c r="N130" s="60"/>
      <c r="O130" s="63"/>
      <c r="P130" s="60"/>
      <c r="Q130" s="60"/>
      <c r="R130" s="60"/>
      <c r="S130" s="60"/>
      <c r="T130" s="60"/>
    </row>
    <row r="131" spans="1:20" ht="13.5">
      <c r="A131" s="60"/>
      <c r="B131" s="60"/>
      <c r="C131" s="60"/>
      <c r="D131" s="60"/>
      <c r="E131" s="61"/>
      <c r="F131" s="60"/>
      <c r="G131" s="60"/>
      <c r="H131" s="60"/>
      <c r="I131" s="60"/>
      <c r="J131" s="60"/>
      <c r="K131" s="62"/>
      <c r="L131" s="60"/>
      <c r="M131" s="60"/>
      <c r="N131" s="60"/>
      <c r="O131" s="63"/>
      <c r="P131" s="60"/>
      <c r="Q131" s="60"/>
      <c r="R131" s="60"/>
      <c r="S131" s="60"/>
      <c r="T131" s="60"/>
    </row>
    <row r="132" spans="1:20" ht="13.5">
      <c r="A132" s="60"/>
      <c r="B132" s="60"/>
      <c r="C132" s="60"/>
      <c r="D132" s="60"/>
      <c r="E132" s="61"/>
      <c r="F132" s="60"/>
      <c r="G132" s="60"/>
      <c r="H132" s="60"/>
      <c r="I132" s="60"/>
      <c r="J132" s="60"/>
      <c r="K132" s="62"/>
      <c r="L132" s="60"/>
      <c r="M132" s="60"/>
      <c r="N132" s="60"/>
      <c r="O132" s="63"/>
      <c r="P132" s="60"/>
      <c r="Q132" s="60"/>
      <c r="R132" s="60"/>
      <c r="S132" s="60"/>
      <c r="T132" s="60"/>
    </row>
    <row r="133" spans="1:20" ht="13.5">
      <c r="A133" s="60"/>
      <c r="B133" s="60"/>
      <c r="C133" s="60"/>
      <c r="D133" s="60"/>
      <c r="E133" s="61"/>
      <c r="F133" s="60"/>
      <c r="G133" s="60"/>
      <c r="H133" s="60"/>
      <c r="I133" s="60"/>
      <c r="J133" s="60"/>
      <c r="K133" s="62"/>
      <c r="L133" s="60"/>
      <c r="M133" s="60"/>
      <c r="N133" s="60"/>
      <c r="O133" s="63"/>
      <c r="P133" s="60"/>
      <c r="Q133" s="60"/>
      <c r="R133" s="60"/>
      <c r="S133" s="60"/>
      <c r="T133" s="60"/>
    </row>
    <row r="134" spans="1:20" ht="13.5">
      <c r="A134" s="60"/>
      <c r="B134" s="60"/>
      <c r="C134" s="60"/>
      <c r="D134" s="60"/>
      <c r="E134" s="61"/>
      <c r="F134" s="60"/>
      <c r="G134" s="60"/>
      <c r="H134" s="60"/>
      <c r="I134" s="60"/>
      <c r="J134" s="60"/>
      <c r="K134" s="62"/>
      <c r="L134" s="60"/>
      <c r="M134" s="60"/>
      <c r="N134" s="60"/>
      <c r="O134" s="63"/>
      <c r="P134" s="60"/>
      <c r="Q134" s="60"/>
      <c r="R134" s="60"/>
      <c r="S134" s="60"/>
      <c r="T134" s="60"/>
    </row>
    <row r="135" spans="1:20" ht="13.5">
      <c r="A135" s="60"/>
      <c r="B135" s="60"/>
      <c r="C135" s="60"/>
      <c r="D135" s="60"/>
      <c r="E135" s="61"/>
      <c r="F135" s="60"/>
      <c r="G135" s="60"/>
      <c r="H135" s="60"/>
      <c r="I135" s="60"/>
      <c r="J135" s="60"/>
      <c r="K135" s="62"/>
      <c r="L135" s="60"/>
      <c r="M135" s="60"/>
      <c r="N135" s="60"/>
      <c r="O135" s="63"/>
      <c r="P135" s="60"/>
      <c r="Q135" s="60"/>
      <c r="R135" s="60"/>
      <c r="S135" s="60"/>
      <c r="T135" s="60"/>
    </row>
    <row r="136" spans="1:20" ht="13.5">
      <c r="A136" s="60"/>
      <c r="B136" s="60"/>
      <c r="C136" s="60"/>
      <c r="D136" s="60"/>
      <c r="E136" s="61"/>
      <c r="F136" s="60"/>
      <c r="G136" s="60"/>
      <c r="H136" s="60"/>
      <c r="I136" s="60"/>
      <c r="J136" s="60"/>
      <c r="K136" s="62"/>
      <c r="L136" s="60"/>
      <c r="M136" s="60"/>
      <c r="N136" s="60"/>
      <c r="O136" s="63"/>
      <c r="P136" s="60"/>
      <c r="Q136" s="60"/>
      <c r="R136" s="60"/>
      <c r="S136" s="60"/>
      <c r="T136" s="60"/>
    </row>
    <row r="137" spans="1:20" ht="13.5">
      <c r="A137" s="60"/>
      <c r="B137" s="60"/>
      <c r="C137" s="60"/>
      <c r="D137" s="60"/>
      <c r="E137" s="61"/>
      <c r="F137" s="60"/>
      <c r="G137" s="60"/>
      <c r="H137" s="60"/>
      <c r="I137" s="60"/>
      <c r="J137" s="60"/>
      <c r="K137" s="62"/>
      <c r="L137" s="60"/>
      <c r="M137" s="60"/>
      <c r="N137" s="60"/>
      <c r="O137" s="63"/>
      <c r="P137" s="60"/>
      <c r="Q137" s="60"/>
      <c r="R137" s="60"/>
      <c r="S137" s="60"/>
      <c r="T137" s="60"/>
    </row>
    <row r="138" spans="1:20" ht="13.5">
      <c r="A138" s="60"/>
      <c r="B138" s="60"/>
      <c r="C138" s="60"/>
      <c r="D138" s="60"/>
      <c r="E138" s="61"/>
      <c r="F138" s="60"/>
      <c r="G138" s="60"/>
      <c r="H138" s="60"/>
      <c r="I138" s="60"/>
      <c r="J138" s="60"/>
      <c r="K138" s="62"/>
      <c r="L138" s="60"/>
      <c r="M138" s="60"/>
      <c r="N138" s="60"/>
      <c r="O138" s="63"/>
      <c r="P138" s="60"/>
      <c r="Q138" s="60"/>
      <c r="R138" s="60"/>
      <c r="S138" s="60"/>
      <c r="T138" s="60"/>
    </row>
    <row r="139" spans="1:20" ht="13.5">
      <c r="A139" s="60"/>
      <c r="B139" s="60"/>
      <c r="C139" s="60"/>
      <c r="D139" s="60"/>
      <c r="E139" s="61"/>
      <c r="F139" s="60"/>
      <c r="G139" s="60"/>
      <c r="H139" s="60"/>
      <c r="I139" s="60"/>
      <c r="J139" s="60"/>
      <c r="K139" s="62"/>
      <c r="L139" s="60"/>
      <c r="M139" s="60"/>
      <c r="N139" s="60"/>
      <c r="O139" s="63"/>
      <c r="P139" s="60"/>
      <c r="Q139" s="60"/>
      <c r="R139" s="60"/>
      <c r="S139" s="60"/>
      <c r="T139" s="60"/>
    </row>
    <row r="140" spans="1:20" ht="13.5">
      <c r="A140" s="60"/>
      <c r="B140" s="60"/>
      <c r="C140" s="60"/>
      <c r="D140" s="60"/>
      <c r="E140" s="61"/>
      <c r="F140" s="60"/>
      <c r="G140" s="60"/>
      <c r="H140" s="60"/>
      <c r="I140" s="60"/>
      <c r="J140" s="60"/>
      <c r="K140" s="62"/>
      <c r="L140" s="60"/>
      <c r="M140" s="60"/>
      <c r="N140" s="60"/>
      <c r="O140" s="63"/>
      <c r="P140" s="60"/>
      <c r="Q140" s="60"/>
      <c r="R140" s="60"/>
      <c r="S140" s="60"/>
      <c r="T140" s="60"/>
    </row>
    <row r="141" spans="1:20" ht="13.5">
      <c r="A141" s="60"/>
      <c r="B141" s="60"/>
      <c r="C141" s="60"/>
      <c r="D141" s="60"/>
      <c r="E141" s="61"/>
      <c r="F141" s="60"/>
      <c r="G141" s="60"/>
      <c r="H141" s="60"/>
      <c r="I141" s="60"/>
      <c r="J141" s="60"/>
      <c r="K141" s="62"/>
      <c r="L141" s="60"/>
      <c r="M141" s="60"/>
      <c r="N141" s="60"/>
      <c r="O141" s="63"/>
      <c r="P141" s="60"/>
      <c r="Q141" s="60"/>
      <c r="R141" s="60"/>
      <c r="S141" s="60"/>
      <c r="T141" s="60"/>
    </row>
    <row r="142" spans="1:20" ht="13.5">
      <c r="A142" s="60"/>
      <c r="B142" s="60"/>
      <c r="C142" s="60"/>
      <c r="D142" s="60"/>
      <c r="E142" s="61"/>
      <c r="F142" s="60"/>
      <c r="G142" s="60"/>
      <c r="H142" s="60"/>
      <c r="I142" s="60"/>
      <c r="J142" s="60"/>
      <c r="K142" s="62"/>
      <c r="L142" s="60"/>
      <c r="M142" s="60"/>
      <c r="N142" s="60"/>
      <c r="O142" s="63"/>
      <c r="P142" s="60"/>
      <c r="Q142" s="60"/>
      <c r="R142" s="60"/>
      <c r="S142" s="60"/>
      <c r="T142" s="60"/>
    </row>
    <row r="143" spans="1:20" ht="13.5">
      <c r="A143" s="60"/>
      <c r="B143" s="60"/>
      <c r="C143" s="60"/>
      <c r="D143" s="60"/>
      <c r="E143" s="61"/>
      <c r="F143" s="60"/>
      <c r="G143" s="60"/>
      <c r="H143" s="60"/>
      <c r="I143" s="60"/>
      <c r="J143" s="60"/>
      <c r="K143" s="62"/>
      <c r="L143" s="60"/>
      <c r="M143" s="60"/>
      <c r="N143" s="60"/>
      <c r="O143" s="63"/>
      <c r="P143" s="60"/>
      <c r="Q143" s="60"/>
      <c r="R143" s="60"/>
      <c r="S143" s="60"/>
      <c r="T143" s="60"/>
    </row>
    <row r="144" spans="1:20" ht="13.5">
      <c r="A144" s="60"/>
      <c r="B144" s="60"/>
      <c r="C144" s="60"/>
      <c r="D144" s="60"/>
      <c r="E144" s="61"/>
      <c r="F144" s="60"/>
      <c r="G144" s="60"/>
      <c r="H144" s="60"/>
      <c r="I144" s="60"/>
      <c r="J144" s="60"/>
      <c r="K144" s="62"/>
      <c r="L144" s="60"/>
      <c r="M144" s="60"/>
      <c r="N144" s="60"/>
      <c r="O144" s="63"/>
      <c r="P144" s="60"/>
      <c r="Q144" s="60"/>
      <c r="R144" s="60"/>
      <c r="S144" s="60"/>
      <c r="T144" s="60"/>
    </row>
    <row r="145" spans="1:20" ht="13.5">
      <c r="A145" s="60"/>
      <c r="B145" s="60"/>
      <c r="C145" s="60"/>
      <c r="D145" s="60"/>
      <c r="E145" s="61"/>
      <c r="F145" s="60"/>
      <c r="G145" s="60"/>
      <c r="H145" s="60"/>
      <c r="I145" s="60"/>
      <c r="J145" s="60"/>
      <c r="K145" s="62"/>
      <c r="L145" s="60"/>
      <c r="M145" s="60"/>
      <c r="N145" s="60"/>
      <c r="O145" s="63"/>
      <c r="P145" s="60"/>
      <c r="Q145" s="60"/>
      <c r="R145" s="60"/>
      <c r="S145" s="60"/>
      <c r="T145" s="60"/>
    </row>
    <row r="146" spans="1:20" ht="13.5">
      <c r="A146" s="60"/>
      <c r="B146" s="60"/>
      <c r="C146" s="60"/>
      <c r="D146" s="60"/>
      <c r="E146" s="61"/>
      <c r="F146" s="60"/>
      <c r="G146" s="60"/>
      <c r="H146" s="60"/>
      <c r="I146" s="60"/>
      <c r="J146" s="60"/>
      <c r="K146" s="62"/>
      <c r="L146" s="60"/>
      <c r="M146" s="60"/>
      <c r="N146" s="60"/>
      <c r="O146" s="63"/>
      <c r="P146" s="60"/>
      <c r="Q146" s="60"/>
      <c r="R146" s="60"/>
      <c r="S146" s="60"/>
      <c r="T146" s="60"/>
    </row>
    <row r="147" spans="1:20" ht="13.5">
      <c r="A147" s="60"/>
      <c r="B147" s="60"/>
      <c r="C147" s="60"/>
      <c r="D147" s="60"/>
      <c r="E147" s="61"/>
      <c r="F147" s="60"/>
      <c r="G147" s="60"/>
      <c r="H147" s="60"/>
      <c r="I147" s="60"/>
      <c r="J147" s="60"/>
      <c r="K147" s="62"/>
      <c r="L147" s="60"/>
      <c r="M147" s="60"/>
      <c r="N147" s="60"/>
      <c r="O147" s="63"/>
      <c r="P147" s="60"/>
      <c r="Q147" s="60"/>
      <c r="R147" s="60"/>
      <c r="S147" s="60"/>
      <c r="T147" s="60"/>
    </row>
    <row r="148" spans="1:20" ht="13.5">
      <c r="A148" s="60"/>
      <c r="B148" s="60"/>
      <c r="C148" s="60"/>
      <c r="D148" s="60"/>
      <c r="E148" s="61"/>
      <c r="F148" s="60"/>
      <c r="G148" s="60"/>
      <c r="H148" s="60"/>
      <c r="I148" s="60"/>
      <c r="J148" s="60"/>
      <c r="K148" s="62"/>
      <c r="L148" s="60"/>
      <c r="M148" s="60"/>
      <c r="N148" s="60"/>
      <c r="O148" s="63"/>
      <c r="P148" s="60"/>
      <c r="Q148" s="60"/>
      <c r="R148" s="60"/>
      <c r="S148" s="60"/>
      <c r="T148" s="60"/>
    </row>
    <row r="149" spans="1:20" ht="13.5">
      <c r="A149" s="60"/>
      <c r="B149" s="60"/>
      <c r="C149" s="60"/>
      <c r="D149" s="60"/>
      <c r="E149" s="61"/>
      <c r="F149" s="60"/>
      <c r="G149" s="60"/>
      <c r="H149" s="60"/>
      <c r="I149" s="60"/>
      <c r="J149" s="60"/>
      <c r="K149" s="62"/>
      <c r="L149" s="60"/>
      <c r="M149" s="60"/>
      <c r="N149" s="60"/>
      <c r="O149" s="63"/>
      <c r="P149" s="60"/>
      <c r="Q149" s="60"/>
      <c r="R149" s="60"/>
      <c r="S149" s="60"/>
      <c r="T149" s="60"/>
    </row>
    <row r="150" spans="1:20" ht="13.5">
      <c r="A150" s="60"/>
      <c r="B150" s="60"/>
      <c r="C150" s="60"/>
      <c r="D150" s="60"/>
      <c r="E150" s="61"/>
      <c r="F150" s="60"/>
      <c r="G150" s="60"/>
      <c r="H150" s="60"/>
      <c r="I150" s="60"/>
      <c r="J150" s="60"/>
      <c r="K150" s="62"/>
      <c r="L150" s="60"/>
      <c r="M150" s="60"/>
      <c r="N150" s="60"/>
      <c r="O150" s="63"/>
      <c r="P150" s="60"/>
      <c r="Q150" s="60"/>
      <c r="R150" s="60"/>
      <c r="S150" s="60"/>
      <c r="T150" s="60"/>
    </row>
    <row r="151" spans="1:20" ht="13.5">
      <c r="A151" s="60"/>
      <c r="B151" s="60"/>
      <c r="C151" s="60"/>
      <c r="D151" s="60"/>
      <c r="E151" s="61"/>
      <c r="F151" s="60"/>
      <c r="G151" s="60"/>
      <c r="H151" s="60"/>
      <c r="I151" s="60"/>
      <c r="J151" s="60"/>
      <c r="K151" s="62"/>
      <c r="L151" s="60"/>
      <c r="M151" s="60"/>
      <c r="N151" s="60"/>
      <c r="O151" s="63"/>
      <c r="P151" s="60"/>
      <c r="Q151" s="60"/>
      <c r="R151" s="60"/>
      <c r="S151" s="60"/>
      <c r="T151" s="60"/>
    </row>
    <row r="152" spans="1:20" ht="13.5">
      <c r="A152" s="60"/>
      <c r="B152" s="60"/>
      <c r="C152" s="60"/>
      <c r="D152" s="60"/>
      <c r="E152" s="61"/>
      <c r="F152" s="60"/>
      <c r="G152" s="60"/>
      <c r="H152" s="60"/>
      <c r="I152" s="60"/>
      <c r="J152" s="60"/>
      <c r="K152" s="62"/>
      <c r="L152" s="60"/>
      <c r="M152" s="60"/>
      <c r="N152" s="60"/>
      <c r="O152" s="63"/>
      <c r="P152" s="60"/>
      <c r="Q152" s="60"/>
      <c r="R152" s="60"/>
      <c r="S152" s="60"/>
      <c r="T152" s="60"/>
    </row>
    <row r="153" spans="1:20" ht="13.5">
      <c r="A153" s="60"/>
      <c r="B153" s="60"/>
      <c r="C153" s="60"/>
      <c r="D153" s="60"/>
      <c r="E153" s="61"/>
      <c r="F153" s="60"/>
      <c r="G153" s="60"/>
      <c r="H153" s="60"/>
      <c r="I153" s="60"/>
      <c r="J153" s="60"/>
      <c r="K153" s="62"/>
      <c r="L153" s="60"/>
      <c r="M153" s="60"/>
      <c r="N153" s="60"/>
      <c r="O153" s="63"/>
      <c r="P153" s="60"/>
      <c r="Q153" s="60"/>
      <c r="R153" s="60"/>
      <c r="S153" s="60"/>
      <c r="T153" s="60"/>
    </row>
    <row r="154" spans="1:20" ht="13.5">
      <c r="A154" s="60"/>
      <c r="B154" s="60"/>
      <c r="C154" s="60"/>
      <c r="D154" s="60"/>
      <c r="E154" s="61"/>
      <c r="F154" s="60"/>
      <c r="G154" s="60"/>
      <c r="H154" s="60"/>
      <c r="I154" s="60"/>
      <c r="J154" s="60"/>
      <c r="K154" s="62"/>
      <c r="L154" s="60"/>
      <c r="M154" s="60"/>
      <c r="N154" s="60"/>
      <c r="O154" s="63"/>
      <c r="P154" s="60"/>
      <c r="Q154" s="60"/>
      <c r="R154" s="60"/>
      <c r="S154" s="60"/>
      <c r="T154" s="60"/>
    </row>
    <row r="155" spans="1:20" ht="13.5">
      <c r="A155" s="60"/>
      <c r="B155" s="60"/>
      <c r="C155" s="60"/>
      <c r="D155" s="60"/>
      <c r="E155" s="61"/>
      <c r="F155" s="60"/>
      <c r="G155" s="60"/>
      <c r="H155" s="60"/>
      <c r="I155" s="60"/>
      <c r="J155" s="60"/>
      <c r="K155" s="62"/>
      <c r="L155" s="60"/>
      <c r="M155" s="60"/>
      <c r="N155" s="60"/>
      <c r="O155" s="63"/>
      <c r="P155" s="60"/>
      <c r="Q155" s="60"/>
      <c r="R155" s="60"/>
      <c r="S155" s="60"/>
      <c r="T155" s="60"/>
    </row>
    <row r="156" spans="1:20" ht="13.5">
      <c r="A156" s="60"/>
      <c r="B156" s="60"/>
      <c r="C156" s="60"/>
      <c r="D156" s="60"/>
      <c r="E156" s="61"/>
      <c r="F156" s="60"/>
      <c r="G156" s="60"/>
      <c r="H156" s="60"/>
      <c r="I156" s="60"/>
      <c r="J156" s="60"/>
      <c r="K156" s="62"/>
      <c r="L156" s="60"/>
      <c r="M156" s="60"/>
      <c r="N156" s="60"/>
      <c r="O156" s="63"/>
      <c r="P156" s="60"/>
      <c r="Q156" s="60"/>
      <c r="R156" s="60"/>
      <c r="S156" s="60"/>
      <c r="T156" s="60"/>
    </row>
    <row r="157" spans="1:20" ht="13.5">
      <c r="A157" s="60"/>
      <c r="B157" s="60"/>
      <c r="C157" s="60"/>
      <c r="D157" s="60"/>
      <c r="E157" s="61"/>
      <c r="F157" s="60"/>
      <c r="G157" s="60"/>
      <c r="H157" s="60"/>
      <c r="I157" s="60"/>
      <c r="J157" s="60"/>
      <c r="K157" s="62"/>
      <c r="L157" s="60"/>
      <c r="M157" s="60"/>
      <c r="N157" s="60"/>
      <c r="O157" s="63"/>
      <c r="P157" s="60"/>
      <c r="Q157" s="60"/>
      <c r="R157" s="60"/>
      <c r="S157" s="60"/>
      <c r="T157" s="60"/>
    </row>
    <row r="158" spans="1:20" ht="13.5">
      <c r="A158" s="60"/>
      <c r="B158" s="60"/>
      <c r="C158" s="60"/>
      <c r="D158" s="60"/>
      <c r="E158" s="61"/>
      <c r="F158" s="60"/>
      <c r="G158" s="60"/>
      <c r="H158" s="60"/>
      <c r="I158" s="60"/>
      <c r="J158" s="60"/>
      <c r="K158" s="62"/>
      <c r="L158" s="60"/>
      <c r="M158" s="60"/>
      <c r="N158" s="60"/>
      <c r="O158" s="63"/>
      <c r="P158" s="60"/>
      <c r="Q158" s="60"/>
      <c r="R158" s="60"/>
      <c r="S158" s="60"/>
      <c r="T158" s="60"/>
    </row>
    <row r="159" spans="1:20" ht="13.5">
      <c r="A159" s="60"/>
      <c r="B159" s="60"/>
      <c r="C159" s="60"/>
      <c r="D159" s="60"/>
      <c r="E159" s="61"/>
      <c r="F159" s="60"/>
      <c r="G159" s="60"/>
      <c r="H159" s="60"/>
      <c r="I159" s="60"/>
      <c r="J159" s="60"/>
      <c r="K159" s="62"/>
      <c r="L159" s="60"/>
      <c r="M159" s="60"/>
      <c r="N159" s="60"/>
      <c r="O159" s="63"/>
      <c r="P159" s="60"/>
      <c r="Q159" s="60"/>
      <c r="R159" s="60"/>
      <c r="S159" s="60"/>
      <c r="T159" s="60"/>
    </row>
    <row r="160" spans="1:20" ht="13.5">
      <c r="A160" s="60"/>
      <c r="B160" s="60"/>
      <c r="C160" s="60"/>
      <c r="D160" s="60"/>
      <c r="E160" s="61"/>
      <c r="F160" s="60"/>
      <c r="G160" s="60"/>
      <c r="H160" s="60"/>
      <c r="I160" s="60"/>
      <c r="J160" s="60"/>
      <c r="K160" s="62"/>
      <c r="L160" s="60"/>
      <c r="M160" s="60"/>
      <c r="N160" s="60"/>
      <c r="O160" s="63"/>
      <c r="P160" s="60"/>
      <c r="Q160" s="60"/>
      <c r="R160" s="60"/>
      <c r="S160" s="60"/>
      <c r="T160" s="60"/>
    </row>
    <row r="161" spans="1:20" ht="13.5">
      <c r="A161" s="60"/>
      <c r="B161" s="60"/>
      <c r="C161" s="60"/>
      <c r="D161" s="60"/>
      <c r="E161" s="61"/>
      <c r="F161" s="60"/>
      <c r="G161" s="60"/>
      <c r="H161" s="60"/>
      <c r="I161" s="60"/>
      <c r="J161" s="60"/>
      <c r="K161" s="62"/>
      <c r="L161" s="60"/>
      <c r="M161" s="60"/>
      <c r="N161" s="60"/>
      <c r="O161" s="63"/>
      <c r="P161" s="60"/>
      <c r="Q161" s="60"/>
      <c r="R161" s="60"/>
      <c r="S161" s="60"/>
      <c r="T161" s="60"/>
    </row>
    <row r="162" spans="1:20" ht="13.5">
      <c r="A162" s="60"/>
      <c r="B162" s="60"/>
      <c r="C162" s="60"/>
      <c r="D162" s="60"/>
      <c r="E162" s="61"/>
      <c r="F162" s="60"/>
      <c r="G162" s="60"/>
      <c r="H162" s="60"/>
      <c r="I162" s="60"/>
      <c r="J162" s="60"/>
      <c r="K162" s="62"/>
      <c r="L162" s="60"/>
      <c r="M162" s="60"/>
      <c r="N162" s="60"/>
      <c r="O162" s="63"/>
      <c r="P162" s="60"/>
      <c r="Q162" s="60"/>
      <c r="R162" s="60"/>
      <c r="S162" s="60"/>
      <c r="T162" s="60"/>
    </row>
    <row r="163" spans="1:20" ht="13.5">
      <c r="A163" s="60"/>
      <c r="B163" s="60"/>
      <c r="C163" s="60"/>
      <c r="D163" s="60"/>
      <c r="E163" s="61"/>
      <c r="F163" s="60"/>
      <c r="G163" s="60"/>
      <c r="H163" s="60"/>
      <c r="I163" s="60"/>
      <c r="J163" s="60"/>
      <c r="K163" s="62"/>
      <c r="L163" s="60"/>
      <c r="M163" s="60"/>
      <c r="N163" s="60"/>
      <c r="O163" s="63"/>
      <c r="P163" s="60"/>
      <c r="Q163" s="60"/>
      <c r="R163" s="60"/>
      <c r="S163" s="60"/>
      <c r="T163" s="60"/>
    </row>
    <row r="164" spans="1:20" ht="13.5">
      <c r="A164" s="60"/>
      <c r="B164" s="60"/>
      <c r="C164" s="60"/>
      <c r="D164" s="60"/>
      <c r="E164" s="61"/>
      <c r="F164" s="60"/>
      <c r="G164" s="60"/>
      <c r="H164" s="60"/>
      <c r="I164" s="60"/>
      <c r="J164" s="60"/>
      <c r="K164" s="62"/>
      <c r="L164" s="60"/>
      <c r="M164" s="60"/>
      <c r="N164" s="60"/>
      <c r="O164" s="63"/>
      <c r="P164" s="60"/>
      <c r="Q164" s="60"/>
      <c r="R164" s="60"/>
      <c r="S164" s="60"/>
      <c r="T164" s="60"/>
    </row>
    <row r="165" spans="1:20" ht="13.5">
      <c r="A165" s="60"/>
      <c r="B165" s="60"/>
      <c r="C165" s="60"/>
      <c r="D165" s="60"/>
      <c r="E165" s="61"/>
      <c r="F165" s="60"/>
      <c r="G165" s="60"/>
      <c r="H165" s="60"/>
      <c r="I165" s="60"/>
      <c r="J165" s="60"/>
      <c r="K165" s="62"/>
      <c r="L165" s="60"/>
      <c r="M165" s="60"/>
      <c r="N165" s="60"/>
      <c r="O165" s="63"/>
      <c r="P165" s="60"/>
      <c r="Q165" s="60"/>
      <c r="R165" s="60"/>
      <c r="S165" s="60"/>
      <c r="T165" s="60"/>
    </row>
    <row r="166" spans="1:20" ht="13.5">
      <c r="A166" s="60"/>
      <c r="B166" s="60"/>
      <c r="C166" s="60"/>
      <c r="D166" s="60"/>
      <c r="E166" s="61"/>
      <c r="F166" s="60"/>
      <c r="G166" s="60"/>
      <c r="H166" s="60"/>
      <c r="I166" s="60"/>
      <c r="J166" s="60"/>
      <c r="K166" s="62"/>
      <c r="L166" s="60"/>
      <c r="M166" s="60"/>
      <c r="N166" s="60"/>
      <c r="O166" s="63"/>
      <c r="P166" s="60"/>
      <c r="Q166" s="60"/>
      <c r="R166" s="60"/>
      <c r="S166" s="60"/>
      <c r="T166" s="60"/>
    </row>
    <row r="167" spans="1:20" ht="13.5">
      <c r="A167" s="60"/>
      <c r="B167" s="60"/>
      <c r="C167" s="60"/>
      <c r="D167" s="60"/>
      <c r="E167" s="61"/>
      <c r="F167" s="60"/>
      <c r="G167" s="60"/>
      <c r="H167" s="60"/>
      <c r="I167" s="60"/>
      <c r="J167" s="60"/>
      <c r="K167" s="62"/>
      <c r="L167" s="60"/>
      <c r="M167" s="60"/>
      <c r="N167" s="60"/>
      <c r="O167" s="63"/>
      <c r="P167" s="60"/>
      <c r="Q167" s="60"/>
      <c r="R167" s="60"/>
      <c r="S167" s="60"/>
      <c r="T167" s="60"/>
    </row>
    <row r="168" spans="1:20" ht="13.5">
      <c r="A168" s="60"/>
      <c r="B168" s="60"/>
      <c r="C168" s="60"/>
      <c r="D168" s="60"/>
      <c r="E168" s="61"/>
      <c r="F168" s="60"/>
      <c r="G168" s="60"/>
      <c r="H168" s="60"/>
      <c r="I168" s="60"/>
      <c r="J168" s="60"/>
      <c r="K168" s="62"/>
      <c r="L168" s="60"/>
      <c r="M168" s="60"/>
      <c r="N168" s="60"/>
      <c r="O168" s="63"/>
      <c r="P168" s="60"/>
      <c r="Q168" s="60"/>
      <c r="R168" s="60"/>
      <c r="S168" s="60"/>
      <c r="T168" s="60"/>
    </row>
    <row r="169" spans="1:20" ht="13.5">
      <c r="A169" s="60"/>
      <c r="B169" s="60"/>
      <c r="C169" s="60"/>
      <c r="D169" s="60"/>
      <c r="E169" s="61"/>
      <c r="F169" s="60"/>
      <c r="G169" s="60"/>
      <c r="H169" s="60"/>
      <c r="I169" s="60"/>
      <c r="J169" s="60"/>
      <c r="K169" s="62"/>
      <c r="L169" s="60"/>
      <c r="M169" s="60"/>
      <c r="N169" s="60"/>
      <c r="O169" s="63"/>
      <c r="P169" s="60"/>
      <c r="Q169" s="60"/>
      <c r="R169" s="60"/>
      <c r="S169" s="60"/>
      <c r="T169" s="60"/>
    </row>
    <row r="170" spans="1:20" ht="13.5">
      <c r="A170" s="60"/>
      <c r="B170" s="60"/>
      <c r="C170" s="60"/>
      <c r="D170" s="60"/>
      <c r="E170" s="61"/>
      <c r="F170" s="60"/>
      <c r="G170" s="60"/>
      <c r="H170" s="60"/>
      <c r="I170" s="60"/>
      <c r="J170" s="60"/>
      <c r="K170" s="62"/>
      <c r="L170" s="60"/>
      <c r="M170" s="60"/>
      <c r="N170" s="60"/>
      <c r="O170" s="63"/>
      <c r="P170" s="60"/>
      <c r="Q170" s="60"/>
      <c r="R170" s="60"/>
      <c r="S170" s="60"/>
      <c r="T170" s="60"/>
    </row>
    <row r="171" spans="1:20" ht="13.5">
      <c r="A171" s="60"/>
      <c r="B171" s="60"/>
      <c r="C171" s="60"/>
      <c r="D171" s="60"/>
      <c r="E171" s="61"/>
      <c r="F171" s="60"/>
      <c r="G171" s="60"/>
      <c r="H171" s="60"/>
      <c r="I171" s="60"/>
      <c r="J171" s="60"/>
      <c r="K171" s="62"/>
      <c r="L171" s="60"/>
      <c r="M171" s="60"/>
      <c r="N171" s="60"/>
      <c r="O171" s="63"/>
      <c r="P171" s="60"/>
      <c r="Q171" s="60"/>
      <c r="R171" s="60"/>
      <c r="S171" s="60"/>
      <c r="T171" s="60"/>
    </row>
    <row r="172" spans="1:20" ht="13.5">
      <c r="A172" s="60"/>
      <c r="B172" s="60"/>
      <c r="C172" s="60"/>
      <c r="D172" s="60"/>
      <c r="E172" s="61"/>
      <c r="F172" s="60"/>
      <c r="G172" s="60"/>
      <c r="H172" s="60"/>
      <c r="I172" s="60"/>
      <c r="J172" s="60"/>
      <c r="K172" s="62"/>
      <c r="L172" s="60"/>
      <c r="M172" s="60"/>
      <c r="N172" s="60"/>
      <c r="O172" s="63"/>
      <c r="P172" s="60"/>
      <c r="Q172" s="60"/>
      <c r="R172" s="60"/>
      <c r="S172" s="60"/>
      <c r="T172" s="60"/>
    </row>
    <row r="173" spans="1:20" ht="13.5">
      <c r="A173" s="60"/>
      <c r="B173" s="60"/>
      <c r="C173" s="60"/>
      <c r="D173" s="60"/>
      <c r="E173" s="61"/>
      <c r="F173" s="60"/>
      <c r="G173" s="60"/>
      <c r="H173" s="60"/>
      <c r="I173" s="60"/>
      <c r="J173" s="60"/>
      <c r="K173" s="62"/>
      <c r="L173" s="60"/>
      <c r="M173" s="60"/>
      <c r="N173" s="60"/>
      <c r="O173" s="63"/>
      <c r="P173" s="60"/>
      <c r="Q173" s="60"/>
      <c r="R173" s="60"/>
      <c r="S173" s="60"/>
      <c r="T173" s="60"/>
    </row>
    <row r="174" spans="1:20" ht="13.5">
      <c r="A174" s="60"/>
      <c r="B174" s="60"/>
      <c r="C174" s="60"/>
      <c r="D174" s="60"/>
      <c r="E174" s="61"/>
      <c r="F174" s="60"/>
      <c r="G174" s="60"/>
      <c r="H174" s="60"/>
      <c r="I174" s="60"/>
      <c r="J174" s="60"/>
      <c r="K174" s="62"/>
      <c r="L174" s="60"/>
      <c r="M174" s="60"/>
      <c r="N174" s="60"/>
      <c r="O174" s="63"/>
      <c r="P174" s="60"/>
      <c r="Q174" s="60"/>
      <c r="R174" s="60"/>
      <c r="S174" s="60"/>
      <c r="T174" s="60"/>
    </row>
    <row r="175" spans="1:20" ht="13.5">
      <c r="A175" s="60"/>
      <c r="B175" s="60"/>
      <c r="C175" s="60"/>
      <c r="D175" s="60"/>
      <c r="E175" s="61"/>
      <c r="F175" s="60"/>
      <c r="G175" s="60"/>
      <c r="H175" s="60"/>
      <c r="I175" s="60"/>
      <c r="J175" s="60"/>
      <c r="K175" s="62"/>
      <c r="L175" s="60"/>
      <c r="M175" s="60"/>
      <c r="N175" s="60"/>
      <c r="O175" s="63"/>
      <c r="P175" s="60"/>
      <c r="Q175" s="60"/>
      <c r="R175" s="60"/>
      <c r="S175" s="60"/>
      <c r="T175" s="60"/>
    </row>
    <row r="176" spans="1:20" ht="13.5">
      <c r="A176" s="60"/>
      <c r="B176" s="60"/>
      <c r="C176" s="60"/>
      <c r="D176" s="60"/>
      <c r="E176" s="61"/>
      <c r="F176" s="60"/>
      <c r="G176" s="60"/>
      <c r="H176" s="60"/>
      <c r="I176" s="60"/>
      <c r="J176" s="60"/>
      <c r="K176" s="62"/>
      <c r="L176" s="60"/>
      <c r="M176" s="60"/>
      <c r="N176" s="60"/>
      <c r="O176" s="63"/>
      <c r="P176" s="60"/>
      <c r="Q176" s="60"/>
      <c r="R176" s="60"/>
      <c r="S176" s="60"/>
      <c r="T176" s="60"/>
    </row>
    <row r="177" spans="1:20" ht="13.5">
      <c r="A177" s="60"/>
      <c r="B177" s="60"/>
      <c r="C177" s="60"/>
      <c r="D177" s="60"/>
      <c r="E177" s="61"/>
      <c r="F177" s="60"/>
      <c r="G177" s="60"/>
      <c r="H177" s="60"/>
      <c r="I177" s="60"/>
      <c r="J177" s="60"/>
      <c r="K177" s="62"/>
      <c r="L177" s="60"/>
      <c r="M177" s="60"/>
      <c r="N177" s="60"/>
      <c r="O177" s="63"/>
      <c r="P177" s="60"/>
      <c r="Q177" s="60"/>
      <c r="R177" s="60"/>
      <c r="S177" s="60"/>
      <c r="T177" s="60"/>
    </row>
    <row r="178" spans="1:20" ht="13.5">
      <c r="A178" s="60"/>
      <c r="B178" s="60"/>
      <c r="C178" s="60"/>
      <c r="D178" s="60"/>
      <c r="E178" s="61"/>
      <c r="F178" s="60"/>
      <c r="G178" s="60"/>
      <c r="H178" s="60"/>
      <c r="I178" s="60"/>
      <c r="J178" s="60"/>
      <c r="K178" s="62"/>
      <c r="L178" s="60"/>
      <c r="M178" s="60"/>
      <c r="N178" s="60"/>
      <c r="O178" s="63"/>
      <c r="P178" s="60"/>
      <c r="Q178" s="60"/>
      <c r="R178" s="60"/>
      <c r="S178" s="60"/>
      <c r="T178" s="60"/>
    </row>
    <row r="179" spans="1:20" ht="13.5">
      <c r="A179" s="60"/>
      <c r="B179" s="60"/>
      <c r="C179" s="60"/>
      <c r="D179" s="60"/>
      <c r="E179" s="61"/>
      <c r="F179" s="60"/>
      <c r="G179" s="60"/>
      <c r="H179" s="60"/>
      <c r="I179" s="60"/>
      <c r="J179" s="60"/>
      <c r="K179" s="62"/>
      <c r="L179" s="60"/>
      <c r="M179" s="60"/>
      <c r="N179" s="60"/>
      <c r="O179" s="63"/>
      <c r="P179" s="60"/>
      <c r="Q179" s="60"/>
      <c r="R179" s="60"/>
      <c r="S179" s="60"/>
      <c r="T179" s="60"/>
    </row>
    <row r="180" spans="1:20" ht="13.5">
      <c r="A180" s="60"/>
      <c r="B180" s="60"/>
      <c r="C180" s="60"/>
      <c r="D180" s="60"/>
      <c r="E180" s="61"/>
      <c r="F180" s="60"/>
      <c r="G180" s="60"/>
      <c r="H180" s="60"/>
      <c r="I180" s="60"/>
      <c r="J180" s="60"/>
      <c r="K180" s="62"/>
      <c r="L180" s="60"/>
      <c r="M180" s="60"/>
      <c r="N180" s="60"/>
      <c r="O180" s="63"/>
      <c r="P180" s="60"/>
      <c r="Q180" s="60"/>
      <c r="R180" s="60"/>
      <c r="S180" s="60"/>
      <c r="T180" s="60"/>
    </row>
    <row r="181" spans="1:20" ht="13.5">
      <c r="A181" s="60"/>
      <c r="B181" s="60"/>
      <c r="C181" s="60"/>
      <c r="D181" s="60"/>
      <c r="E181" s="61"/>
      <c r="F181" s="60"/>
      <c r="G181" s="60"/>
      <c r="H181" s="60"/>
      <c r="I181" s="60"/>
      <c r="J181" s="60"/>
      <c r="K181" s="62"/>
      <c r="L181" s="60"/>
      <c r="M181" s="60"/>
      <c r="N181" s="60"/>
      <c r="O181" s="63"/>
      <c r="P181" s="60"/>
      <c r="Q181" s="60"/>
      <c r="R181" s="60"/>
      <c r="S181" s="60"/>
      <c r="T181" s="60"/>
    </row>
    <row r="182" spans="1:20" ht="13.5">
      <c r="A182" s="60"/>
      <c r="B182" s="60"/>
      <c r="C182" s="60"/>
      <c r="D182" s="60"/>
      <c r="E182" s="61"/>
      <c r="F182" s="60"/>
      <c r="G182" s="60"/>
      <c r="H182" s="60"/>
      <c r="I182" s="60"/>
      <c r="J182" s="60"/>
      <c r="K182" s="62"/>
      <c r="L182" s="60"/>
      <c r="M182" s="60"/>
      <c r="N182" s="60"/>
      <c r="O182" s="63"/>
      <c r="P182" s="60"/>
      <c r="Q182" s="60"/>
      <c r="R182" s="60"/>
      <c r="S182" s="60"/>
      <c r="T182" s="60"/>
    </row>
    <row r="183" spans="1:20" ht="13.5">
      <c r="A183" s="60"/>
      <c r="B183" s="60"/>
      <c r="C183" s="60"/>
      <c r="D183" s="60"/>
      <c r="E183" s="61"/>
      <c r="F183" s="60"/>
      <c r="G183" s="60"/>
      <c r="H183" s="60"/>
      <c r="I183" s="60"/>
      <c r="J183" s="60"/>
      <c r="K183" s="62"/>
      <c r="L183" s="60"/>
      <c r="M183" s="60"/>
      <c r="N183" s="60"/>
      <c r="O183" s="63"/>
      <c r="P183" s="60"/>
      <c r="Q183" s="60"/>
      <c r="R183" s="60"/>
      <c r="S183" s="60"/>
      <c r="T183" s="60"/>
    </row>
    <row r="184" spans="1:20" ht="13.5">
      <c r="A184" s="60"/>
      <c r="B184" s="60"/>
      <c r="C184" s="60"/>
      <c r="D184" s="60"/>
      <c r="E184" s="61"/>
      <c r="F184" s="60"/>
      <c r="G184" s="60"/>
      <c r="H184" s="60"/>
      <c r="I184" s="60"/>
      <c r="J184" s="60"/>
      <c r="K184" s="62"/>
      <c r="L184" s="60"/>
      <c r="M184" s="60"/>
      <c r="N184" s="60"/>
      <c r="O184" s="63"/>
      <c r="P184" s="60"/>
      <c r="Q184" s="60"/>
      <c r="R184" s="60"/>
      <c r="S184" s="60"/>
      <c r="T184" s="60"/>
    </row>
    <row r="185" spans="1:20" ht="13.5">
      <c r="A185" s="60"/>
      <c r="B185" s="60"/>
      <c r="C185" s="60"/>
      <c r="D185" s="60"/>
      <c r="E185" s="61"/>
      <c r="F185" s="60"/>
      <c r="G185" s="60"/>
      <c r="H185" s="60"/>
      <c r="I185" s="60"/>
      <c r="J185" s="60"/>
      <c r="K185" s="62"/>
      <c r="L185" s="60"/>
      <c r="M185" s="60"/>
      <c r="N185" s="60"/>
      <c r="O185" s="63"/>
      <c r="P185" s="60"/>
      <c r="Q185" s="60"/>
      <c r="R185" s="60"/>
      <c r="S185" s="60"/>
      <c r="T185" s="60"/>
    </row>
    <row r="186" spans="1:20" ht="13.5">
      <c r="A186" s="60"/>
      <c r="B186" s="60"/>
      <c r="C186" s="60"/>
      <c r="D186" s="60"/>
      <c r="E186" s="61"/>
      <c r="F186" s="60"/>
      <c r="G186" s="60"/>
      <c r="H186" s="60"/>
      <c r="I186" s="60"/>
      <c r="J186" s="60"/>
      <c r="K186" s="62"/>
      <c r="L186" s="60"/>
      <c r="M186" s="60"/>
      <c r="N186" s="60"/>
      <c r="O186" s="63"/>
      <c r="P186" s="60"/>
      <c r="Q186" s="60"/>
      <c r="R186" s="60"/>
      <c r="S186" s="60"/>
      <c r="T186" s="60"/>
    </row>
    <row r="187" spans="1:20" ht="13.5">
      <c r="A187" s="60"/>
      <c r="B187" s="60"/>
      <c r="C187" s="60"/>
      <c r="D187" s="60"/>
      <c r="E187" s="61"/>
      <c r="F187" s="60"/>
      <c r="G187" s="60"/>
      <c r="H187" s="60"/>
      <c r="I187" s="60"/>
      <c r="J187" s="60"/>
      <c r="K187" s="62"/>
      <c r="L187" s="60"/>
      <c r="M187" s="60"/>
      <c r="N187" s="60"/>
      <c r="O187" s="63"/>
      <c r="P187" s="60"/>
      <c r="Q187" s="60"/>
      <c r="R187" s="60"/>
      <c r="S187" s="60"/>
      <c r="T187" s="60"/>
    </row>
    <row r="188" spans="1:20" ht="13.5">
      <c r="A188" s="60"/>
      <c r="B188" s="60"/>
      <c r="C188" s="60"/>
      <c r="D188" s="60"/>
      <c r="E188" s="61"/>
      <c r="F188" s="60"/>
      <c r="G188" s="60"/>
      <c r="H188" s="60"/>
      <c r="I188" s="60"/>
      <c r="J188" s="60"/>
      <c r="K188" s="62"/>
      <c r="L188" s="60"/>
      <c r="M188" s="60"/>
      <c r="N188" s="60"/>
      <c r="O188" s="63"/>
      <c r="P188" s="60"/>
      <c r="Q188" s="60"/>
      <c r="R188" s="60"/>
      <c r="S188" s="60"/>
      <c r="T188" s="60"/>
    </row>
    <row r="189" spans="1:20" ht="13.5">
      <c r="A189" s="60"/>
      <c r="B189" s="60"/>
      <c r="C189" s="60"/>
      <c r="D189" s="60"/>
      <c r="E189" s="61"/>
      <c r="F189" s="60"/>
      <c r="G189" s="60"/>
      <c r="H189" s="60"/>
      <c r="I189" s="60"/>
      <c r="J189" s="60"/>
      <c r="K189" s="62"/>
      <c r="L189" s="60"/>
      <c r="M189" s="60"/>
      <c r="N189" s="60"/>
      <c r="O189" s="63"/>
      <c r="P189" s="60"/>
      <c r="Q189" s="60"/>
      <c r="R189" s="60"/>
      <c r="S189" s="60"/>
      <c r="T189" s="60"/>
    </row>
    <row r="190" spans="1:20" ht="13.5">
      <c r="A190" s="60"/>
      <c r="B190" s="60"/>
      <c r="C190" s="60"/>
      <c r="D190" s="60"/>
      <c r="E190" s="61"/>
      <c r="F190" s="60"/>
      <c r="G190" s="60"/>
      <c r="H190" s="60"/>
      <c r="I190" s="60"/>
      <c r="J190" s="60"/>
      <c r="K190" s="62"/>
      <c r="L190" s="60"/>
      <c r="M190" s="60"/>
      <c r="N190" s="60"/>
      <c r="O190" s="63"/>
      <c r="P190" s="60"/>
      <c r="Q190" s="60"/>
      <c r="R190" s="60"/>
      <c r="S190" s="60"/>
      <c r="T190" s="60"/>
    </row>
    <row r="191" spans="1:20" ht="13.5">
      <c r="A191" s="60"/>
      <c r="B191" s="60"/>
      <c r="C191" s="60"/>
      <c r="D191" s="60"/>
      <c r="E191" s="61"/>
      <c r="F191" s="60"/>
      <c r="G191" s="60"/>
      <c r="H191" s="60"/>
      <c r="I191" s="60"/>
      <c r="J191" s="60"/>
      <c r="K191" s="62"/>
      <c r="L191" s="60"/>
      <c r="M191" s="60"/>
      <c r="N191" s="60"/>
      <c r="O191" s="63"/>
      <c r="P191" s="60"/>
      <c r="Q191" s="60"/>
      <c r="R191" s="60"/>
      <c r="S191" s="60"/>
      <c r="T191" s="60"/>
    </row>
    <row r="192" spans="1:20" ht="13.5">
      <c r="A192" s="60"/>
      <c r="B192" s="60"/>
      <c r="C192" s="60"/>
      <c r="D192" s="60"/>
      <c r="E192" s="61"/>
      <c r="F192" s="60"/>
      <c r="G192" s="60"/>
      <c r="H192" s="60"/>
      <c r="I192" s="60"/>
      <c r="J192" s="60"/>
      <c r="K192" s="62"/>
      <c r="L192" s="60"/>
      <c r="M192" s="60"/>
      <c r="N192" s="60"/>
      <c r="O192" s="63"/>
      <c r="P192" s="60"/>
      <c r="Q192" s="60"/>
      <c r="R192" s="60"/>
      <c r="S192" s="60"/>
      <c r="T192" s="60"/>
    </row>
    <row r="193" spans="1:20" ht="13.5">
      <c r="A193" s="60"/>
      <c r="B193" s="60"/>
      <c r="C193" s="60"/>
      <c r="D193" s="60"/>
      <c r="E193" s="61"/>
      <c r="F193" s="60"/>
      <c r="G193" s="60"/>
      <c r="H193" s="60"/>
      <c r="I193" s="60"/>
      <c r="J193" s="60"/>
      <c r="K193" s="62"/>
      <c r="L193" s="60"/>
      <c r="M193" s="60"/>
      <c r="N193" s="60"/>
      <c r="O193" s="63"/>
      <c r="P193" s="60"/>
      <c r="Q193" s="60"/>
      <c r="R193" s="60"/>
      <c r="S193" s="60"/>
      <c r="T193" s="60"/>
    </row>
    <row r="194" spans="1:20" ht="13.5">
      <c r="A194" s="60"/>
      <c r="B194" s="60"/>
      <c r="C194" s="60"/>
      <c r="D194" s="60"/>
      <c r="E194" s="61"/>
      <c r="F194" s="60"/>
      <c r="G194" s="60"/>
      <c r="H194" s="60"/>
      <c r="I194" s="60"/>
      <c r="J194" s="60"/>
      <c r="K194" s="62"/>
      <c r="L194" s="60"/>
      <c r="M194" s="60"/>
      <c r="N194" s="60"/>
      <c r="O194" s="63"/>
      <c r="P194" s="60"/>
      <c r="Q194" s="60"/>
      <c r="R194" s="60"/>
      <c r="S194" s="60"/>
      <c r="T194" s="60"/>
    </row>
    <row r="195" spans="1:20" ht="13.5">
      <c r="A195" s="60"/>
      <c r="B195" s="60"/>
      <c r="C195" s="60"/>
      <c r="D195" s="60"/>
      <c r="E195" s="61"/>
      <c r="F195" s="60"/>
      <c r="G195" s="60"/>
      <c r="H195" s="60"/>
      <c r="I195" s="60"/>
      <c r="J195" s="60"/>
      <c r="K195" s="62"/>
      <c r="L195" s="60"/>
      <c r="M195" s="60"/>
      <c r="N195" s="60"/>
      <c r="O195" s="63"/>
      <c r="P195" s="60"/>
      <c r="Q195" s="60"/>
      <c r="R195" s="60"/>
      <c r="S195" s="60"/>
      <c r="T195" s="60"/>
    </row>
    <row r="196" spans="1:20" ht="13.5">
      <c r="A196" s="60"/>
      <c r="B196" s="60"/>
      <c r="C196" s="60"/>
      <c r="D196" s="60"/>
      <c r="E196" s="61"/>
      <c r="F196" s="60"/>
      <c r="G196" s="60"/>
      <c r="H196" s="60"/>
      <c r="I196" s="60"/>
      <c r="J196" s="60"/>
      <c r="K196" s="62"/>
      <c r="L196" s="60"/>
      <c r="M196" s="60"/>
      <c r="N196" s="60"/>
      <c r="O196" s="63"/>
      <c r="P196" s="60"/>
      <c r="Q196" s="60"/>
      <c r="R196" s="60"/>
      <c r="S196" s="60"/>
      <c r="T196" s="60"/>
    </row>
    <row r="197" spans="1:20" ht="13.5">
      <c r="A197" s="60"/>
      <c r="B197" s="60"/>
      <c r="C197" s="60"/>
      <c r="D197" s="60"/>
      <c r="E197" s="61"/>
      <c r="F197" s="60"/>
      <c r="G197" s="60"/>
      <c r="H197" s="60"/>
      <c r="I197" s="60"/>
      <c r="J197" s="60"/>
      <c r="K197" s="62"/>
      <c r="L197" s="60"/>
      <c r="M197" s="60"/>
      <c r="N197" s="60"/>
      <c r="O197" s="63"/>
      <c r="P197" s="60"/>
      <c r="Q197" s="60"/>
      <c r="R197" s="60"/>
      <c r="S197" s="60"/>
      <c r="T197" s="60"/>
    </row>
    <row r="198" spans="1:20" ht="13.5">
      <c r="A198" s="60"/>
      <c r="B198" s="60"/>
      <c r="C198" s="60"/>
      <c r="D198" s="60"/>
      <c r="E198" s="61"/>
      <c r="F198" s="60"/>
      <c r="G198" s="60"/>
      <c r="H198" s="60"/>
      <c r="I198" s="60"/>
      <c r="J198" s="60"/>
      <c r="K198" s="62"/>
      <c r="L198" s="60"/>
      <c r="M198" s="60"/>
      <c r="N198" s="60"/>
      <c r="O198" s="63"/>
      <c r="P198" s="60"/>
      <c r="Q198" s="60"/>
      <c r="R198" s="60"/>
      <c r="S198" s="60"/>
      <c r="T198" s="60"/>
    </row>
    <row r="199" spans="1:20" ht="13.5">
      <c r="A199" s="60"/>
      <c r="B199" s="60"/>
      <c r="C199" s="60"/>
      <c r="D199" s="60"/>
      <c r="E199" s="61"/>
      <c r="F199" s="60"/>
      <c r="G199" s="60"/>
      <c r="H199" s="60"/>
      <c r="I199" s="60"/>
      <c r="J199" s="60"/>
      <c r="K199" s="62"/>
      <c r="L199" s="60"/>
      <c r="M199" s="60"/>
      <c r="N199" s="60"/>
      <c r="O199" s="63"/>
      <c r="P199" s="60"/>
      <c r="Q199" s="60"/>
      <c r="R199" s="60"/>
      <c r="S199" s="60"/>
      <c r="T199" s="60"/>
    </row>
    <row r="200" spans="1:20" ht="13.5">
      <c r="A200" s="60"/>
      <c r="B200" s="60"/>
      <c r="C200" s="60"/>
      <c r="D200" s="60"/>
      <c r="E200" s="61"/>
      <c r="F200" s="60"/>
      <c r="G200" s="60"/>
      <c r="H200" s="60"/>
      <c r="I200" s="60"/>
      <c r="J200" s="60"/>
      <c r="K200" s="62"/>
      <c r="L200" s="60"/>
      <c r="M200" s="60"/>
      <c r="N200" s="60"/>
      <c r="O200" s="63"/>
      <c r="P200" s="60"/>
      <c r="Q200" s="60"/>
      <c r="R200" s="60"/>
      <c r="S200" s="60"/>
      <c r="T200" s="60"/>
    </row>
    <row r="201" spans="1:20" ht="13.5">
      <c r="A201" s="60"/>
      <c r="B201" s="60"/>
      <c r="C201" s="60"/>
      <c r="D201" s="60"/>
      <c r="E201" s="61"/>
      <c r="F201" s="60"/>
      <c r="G201" s="60"/>
      <c r="H201" s="60"/>
      <c r="I201" s="60"/>
      <c r="J201" s="60"/>
      <c r="K201" s="62"/>
      <c r="L201" s="60"/>
      <c r="M201" s="60"/>
      <c r="N201" s="60"/>
      <c r="O201" s="63"/>
      <c r="P201" s="60"/>
      <c r="Q201" s="60"/>
      <c r="R201" s="60"/>
      <c r="S201" s="60"/>
      <c r="T201" s="60"/>
    </row>
    <row r="202" spans="1:20" ht="13.5">
      <c r="A202" s="60"/>
      <c r="B202" s="60"/>
      <c r="C202" s="60"/>
      <c r="D202" s="60"/>
      <c r="E202" s="61"/>
      <c r="F202" s="60"/>
      <c r="G202" s="60"/>
      <c r="H202" s="60"/>
      <c r="I202" s="60"/>
      <c r="J202" s="60"/>
      <c r="K202" s="62"/>
      <c r="L202" s="60"/>
      <c r="M202" s="60"/>
      <c r="N202" s="60"/>
      <c r="O202" s="63"/>
      <c r="P202" s="60"/>
      <c r="Q202" s="60"/>
      <c r="R202" s="60"/>
      <c r="S202" s="60"/>
      <c r="T202" s="60"/>
    </row>
    <row r="203" spans="1:20" ht="13.5">
      <c r="A203" s="60"/>
      <c r="B203" s="60"/>
      <c r="C203" s="60"/>
      <c r="D203" s="60"/>
      <c r="E203" s="61"/>
      <c r="F203" s="60"/>
      <c r="G203" s="60"/>
      <c r="H203" s="60"/>
      <c r="I203" s="60"/>
      <c r="J203" s="60"/>
      <c r="K203" s="62"/>
      <c r="L203" s="60"/>
      <c r="M203" s="60"/>
      <c r="N203" s="60"/>
      <c r="O203" s="63"/>
      <c r="P203" s="60"/>
      <c r="Q203" s="60"/>
      <c r="R203" s="60"/>
      <c r="S203" s="60"/>
      <c r="T203" s="60"/>
    </row>
    <row r="204" spans="1:20" ht="13.5">
      <c r="A204" s="60"/>
      <c r="B204" s="60"/>
      <c r="C204" s="60"/>
      <c r="D204" s="60"/>
      <c r="E204" s="61"/>
      <c r="F204" s="60"/>
      <c r="G204" s="60"/>
      <c r="H204" s="60"/>
      <c r="I204" s="60"/>
      <c r="J204" s="60"/>
      <c r="K204" s="62"/>
      <c r="L204" s="60"/>
      <c r="M204" s="60"/>
      <c r="N204" s="60"/>
      <c r="O204" s="63"/>
      <c r="P204" s="60"/>
      <c r="Q204" s="60"/>
      <c r="R204" s="60"/>
      <c r="S204" s="60"/>
      <c r="T204" s="60"/>
    </row>
    <row r="205" spans="1:20" ht="13.5">
      <c r="A205" s="60"/>
      <c r="B205" s="60"/>
      <c r="C205" s="60"/>
      <c r="D205" s="60"/>
      <c r="E205" s="61"/>
      <c r="F205" s="60"/>
      <c r="G205" s="60"/>
      <c r="H205" s="60"/>
      <c r="I205" s="60"/>
      <c r="J205" s="60"/>
      <c r="K205" s="62"/>
      <c r="L205" s="60"/>
      <c r="M205" s="60"/>
      <c r="N205" s="60"/>
      <c r="O205" s="63"/>
      <c r="P205" s="60"/>
      <c r="Q205" s="60"/>
      <c r="R205" s="60"/>
      <c r="S205" s="60"/>
      <c r="T205" s="60"/>
    </row>
    <row r="206" spans="1:20" ht="13.5">
      <c r="A206" s="60"/>
      <c r="B206" s="60"/>
      <c r="C206" s="60"/>
      <c r="D206" s="60"/>
      <c r="E206" s="61"/>
      <c r="F206" s="60"/>
      <c r="G206" s="60"/>
      <c r="H206" s="60"/>
      <c r="I206" s="60"/>
      <c r="J206" s="60"/>
      <c r="K206" s="62"/>
      <c r="L206" s="60"/>
      <c r="M206" s="60"/>
      <c r="N206" s="60"/>
      <c r="O206" s="63"/>
      <c r="P206" s="60"/>
      <c r="Q206" s="60"/>
      <c r="R206" s="60"/>
      <c r="S206" s="60"/>
      <c r="T206" s="60"/>
    </row>
    <row r="207" spans="1:20" ht="13.5">
      <c r="A207" s="60"/>
      <c r="B207" s="60"/>
      <c r="C207" s="60"/>
      <c r="D207" s="60"/>
      <c r="E207" s="61"/>
      <c r="F207" s="60"/>
      <c r="G207" s="60"/>
      <c r="H207" s="60"/>
      <c r="I207" s="60"/>
      <c r="J207" s="60"/>
      <c r="K207" s="62"/>
      <c r="L207" s="60"/>
      <c r="M207" s="60"/>
      <c r="N207" s="60"/>
      <c r="O207" s="63"/>
      <c r="P207" s="60"/>
      <c r="Q207" s="60"/>
      <c r="R207" s="60"/>
      <c r="S207" s="60"/>
      <c r="T207" s="60"/>
    </row>
    <row r="208" spans="1:20" ht="13.5">
      <c r="A208" s="60"/>
      <c r="B208" s="60"/>
      <c r="C208" s="60"/>
      <c r="D208" s="60"/>
      <c r="E208" s="61"/>
      <c r="F208" s="60"/>
      <c r="G208" s="60"/>
      <c r="H208" s="60"/>
      <c r="I208" s="60"/>
      <c r="J208" s="60"/>
      <c r="K208" s="62"/>
      <c r="L208" s="60"/>
      <c r="M208" s="60"/>
      <c r="N208" s="60"/>
      <c r="O208" s="63"/>
      <c r="P208" s="60"/>
      <c r="Q208" s="60"/>
      <c r="R208" s="60"/>
      <c r="S208" s="60"/>
      <c r="T208" s="60"/>
    </row>
    <row r="209" spans="1:20" ht="13.5">
      <c r="A209" s="60"/>
      <c r="B209" s="60"/>
      <c r="C209" s="60"/>
      <c r="D209" s="60"/>
      <c r="E209" s="61"/>
      <c r="F209" s="60"/>
      <c r="G209" s="60"/>
      <c r="H209" s="60"/>
      <c r="I209" s="60"/>
      <c r="J209" s="60"/>
      <c r="K209" s="62"/>
      <c r="L209" s="60"/>
      <c r="M209" s="60"/>
      <c r="N209" s="60"/>
      <c r="O209" s="63"/>
      <c r="P209" s="60"/>
      <c r="Q209" s="60"/>
      <c r="R209" s="60"/>
      <c r="S209" s="60"/>
      <c r="T209" s="60"/>
    </row>
    <row r="210" spans="1:20" ht="13.5">
      <c r="A210" s="60"/>
      <c r="B210" s="60"/>
      <c r="C210" s="60"/>
      <c r="D210" s="60"/>
      <c r="E210" s="61"/>
      <c r="F210" s="60"/>
      <c r="G210" s="60"/>
      <c r="H210" s="60"/>
      <c r="I210" s="60"/>
      <c r="J210" s="60"/>
      <c r="K210" s="62"/>
      <c r="L210" s="60"/>
      <c r="M210" s="60"/>
      <c r="N210" s="60"/>
      <c r="O210" s="63"/>
      <c r="P210" s="60"/>
      <c r="Q210" s="60"/>
      <c r="R210" s="60"/>
      <c r="S210" s="60"/>
      <c r="T210" s="60"/>
    </row>
    <row r="211" spans="1:20" ht="13.5">
      <c r="A211" s="60"/>
      <c r="B211" s="60"/>
      <c r="C211" s="60"/>
      <c r="D211" s="60"/>
      <c r="E211" s="61"/>
      <c r="F211" s="60"/>
      <c r="G211" s="60"/>
      <c r="H211" s="60"/>
      <c r="I211" s="60"/>
      <c r="J211" s="60"/>
      <c r="K211" s="62"/>
      <c r="L211" s="60"/>
      <c r="M211" s="60"/>
      <c r="N211" s="60"/>
      <c r="O211" s="63"/>
      <c r="P211" s="60"/>
      <c r="Q211" s="60"/>
      <c r="R211" s="60"/>
      <c r="S211" s="60"/>
      <c r="T211" s="60"/>
    </row>
    <row r="212" spans="1:20" ht="13.5">
      <c r="A212" s="60"/>
      <c r="B212" s="60"/>
      <c r="C212" s="60"/>
      <c r="D212" s="60"/>
      <c r="E212" s="61"/>
      <c r="F212" s="60"/>
      <c r="G212" s="60"/>
      <c r="H212" s="60"/>
      <c r="I212" s="60"/>
      <c r="J212" s="60"/>
      <c r="K212" s="62"/>
      <c r="L212" s="60"/>
      <c r="M212" s="60"/>
      <c r="N212" s="60"/>
      <c r="O212" s="63"/>
      <c r="P212" s="60"/>
      <c r="Q212" s="60"/>
      <c r="R212" s="60"/>
      <c r="S212" s="60"/>
      <c r="T212" s="60"/>
    </row>
    <row r="213" spans="1:20" ht="13.5">
      <c r="A213" s="60"/>
      <c r="B213" s="60"/>
      <c r="C213" s="60"/>
      <c r="D213" s="60"/>
      <c r="E213" s="61"/>
      <c r="F213" s="60"/>
      <c r="G213" s="60"/>
      <c r="H213" s="60"/>
      <c r="I213" s="60"/>
      <c r="J213" s="60"/>
      <c r="K213" s="62"/>
      <c r="L213" s="60"/>
      <c r="M213" s="60"/>
      <c r="N213" s="60"/>
      <c r="O213" s="63"/>
      <c r="P213" s="60"/>
      <c r="Q213" s="60"/>
      <c r="R213" s="60"/>
      <c r="S213" s="60"/>
      <c r="T213" s="60"/>
    </row>
    <row r="214" spans="1:20" ht="13.5">
      <c r="A214" s="60"/>
      <c r="B214" s="60"/>
      <c r="C214" s="60"/>
      <c r="D214" s="60"/>
      <c r="E214" s="61"/>
      <c r="F214" s="60"/>
      <c r="G214" s="60"/>
      <c r="H214" s="60"/>
      <c r="I214" s="60"/>
      <c r="J214" s="60"/>
      <c r="K214" s="62"/>
      <c r="L214" s="60"/>
      <c r="M214" s="60"/>
      <c r="N214" s="60"/>
      <c r="O214" s="63"/>
      <c r="P214" s="60"/>
      <c r="Q214" s="60"/>
      <c r="R214" s="60"/>
      <c r="S214" s="60"/>
      <c r="T214" s="60"/>
    </row>
    <row r="215" spans="1:20" ht="13.5">
      <c r="A215" s="60"/>
      <c r="B215" s="60"/>
      <c r="C215" s="60"/>
      <c r="D215" s="60"/>
      <c r="E215" s="61"/>
      <c r="F215" s="60"/>
      <c r="G215" s="60"/>
      <c r="H215" s="60"/>
      <c r="I215" s="60"/>
      <c r="J215" s="60"/>
      <c r="K215" s="62"/>
      <c r="L215" s="60"/>
      <c r="M215" s="60"/>
      <c r="N215" s="60"/>
      <c r="O215" s="63"/>
      <c r="P215" s="60"/>
      <c r="Q215" s="60"/>
      <c r="R215" s="60"/>
      <c r="S215" s="60"/>
      <c r="T215" s="60"/>
    </row>
    <row r="216" spans="1:20" ht="13.5">
      <c r="A216" s="60"/>
      <c r="B216" s="60"/>
      <c r="C216" s="60"/>
      <c r="D216" s="60"/>
      <c r="E216" s="61"/>
      <c r="F216" s="60"/>
      <c r="G216" s="60"/>
      <c r="H216" s="60"/>
      <c r="I216" s="60"/>
      <c r="J216" s="60"/>
      <c r="K216" s="62"/>
      <c r="L216" s="60"/>
      <c r="M216" s="60"/>
      <c r="N216" s="60"/>
      <c r="O216" s="63"/>
      <c r="P216" s="60"/>
      <c r="Q216" s="60"/>
      <c r="R216" s="60"/>
      <c r="S216" s="60"/>
      <c r="T216" s="60"/>
    </row>
    <row r="217" spans="1:20" ht="13.5">
      <c r="A217" s="60"/>
      <c r="B217" s="60"/>
      <c r="C217" s="60"/>
      <c r="D217" s="60"/>
      <c r="E217" s="61"/>
      <c r="F217" s="60"/>
      <c r="G217" s="60"/>
      <c r="H217" s="60"/>
      <c r="I217" s="60"/>
      <c r="J217" s="60"/>
      <c r="K217" s="62"/>
      <c r="L217" s="60"/>
      <c r="M217" s="60"/>
      <c r="N217" s="60"/>
      <c r="O217" s="63"/>
      <c r="P217" s="60"/>
      <c r="Q217" s="60"/>
      <c r="R217" s="60"/>
      <c r="S217" s="60"/>
      <c r="T217" s="60"/>
    </row>
    <row r="218" spans="1:20" ht="13.5">
      <c r="A218" s="60"/>
      <c r="B218" s="60"/>
      <c r="C218" s="60"/>
      <c r="D218" s="60"/>
      <c r="E218" s="61"/>
      <c r="F218" s="60"/>
      <c r="G218" s="60"/>
      <c r="H218" s="60"/>
      <c r="I218" s="60"/>
      <c r="J218" s="60"/>
      <c r="K218" s="62"/>
      <c r="L218" s="60"/>
      <c r="M218" s="60"/>
      <c r="N218" s="60"/>
      <c r="O218" s="63"/>
      <c r="P218" s="60"/>
      <c r="Q218" s="60"/>
      <c r="R218" s="60"/>
      <c r="S218" s="60"/>
      <c r="T218" s="60"/>
    </row>
    <row r="219" spans="1:20" ht="13.5">
      <c r="A219" s="60"/>
      <c r="B219" s="60"/>
      <c r="C219" s="60"/>
      <c r="D219" s="60"/>
      <c r="E219" s="61"/>
      <c r="F219" s="60"/>
      <c r="G219" s="60"/>
      <c r="H219" s="60"/>
      <c r="I219" s="60"/>
      <c r="J219" s="60"/>
      <c r="K219" s="62"/>
      <c r="L219" s="60"/>
      <c r="M219" s="60"/>
      <c r="N219" s="60"/>
      <c r="O219" s="63"/>
      <c r="P219" s="60"/>
      <c r="Q219" s="60"/>
      <c r="R219" s="60"/>
      <c r="S219" s="60"/>
      <c r="T219" s="60"/>
    </row>
    <row r="220" spans="1:20" ht="13.5">
      <c r="A220" s="60"/>
      <c r="B220" s="60"/>
      <c r="C220" s="60"/>
      <c r="D220" s="60"/>
      <c r="E220" s="61"/>
      <c r="F220" s="60"/>
      <c r="G220" s="60"/>
      <c r="H220" s="60"/>
      <c r="I220" s="60"/>
      <c r="J220" s="60"/>
      <c r="K220" s="62"/>
      <c r="L220" s="60"/>
      <c r="M220" s="60"/>
      <c r="N220" s="60"/>
      <c r="O220" s="63"/>
      <c r="P220" s="60"/>
      <c r="Q220" s="60"/>
      <c r="R220" s="60"/>
      <c r="S220" s="60"/>
      <c r="T220" s="60"/>
    </row>
    <row r="221" spans="1:20" ht="13.5">
      <c r="A221" s="60"/>
      <c r="B221" s="60"/>
      <c r="C221" s="60"/>
      <c r="D221" s="60"/>
      <c r="E221" s="61"/>
      <c r="F221" s="60"/>
      <c r="G221" s="60"/>
      <c r="H221" s="60"/>
      <c r="I221" s="60"/>
      <c r="J221" s="60"/>
      <c r="K221" s="62"/>
      <c r="L221" s="60"/>
      <c r="M221" s="60"/>
      <c r="N221" s="60"/>
      <c r="O221" s="63"/>
      <c r="P221" s="60"/>
      <c r="Q221" s="60"/>
      <c r="R221" s="60"/>
      <c r="S221" s="60"/>
      <c r="T221" s="60"/>
    </row>
    <row r="222" spans="1:20" ht="13.5">
      <c r="A222" s="60"/>
      <c r="B222" s="60"/>
      <c r="C222" s="60"/>
      <c r="D222" s="60"/>
      <c r="E222" s="61"/>
      <c r="F222" s="60"/>
      <c r="G222" s="60"/>
      <c r="H222" s="60"/>
      <c r="I222" s="60"/>
      <c r="J222" s="60"/>
      <c r="K222" s="62"/>
      <c r="L222" s="60"/>
      <c r="M222" s="60"/>
      <c r="N222" s="60"/>
      <c r="O222" s="63"/>
      <c r="P222" s="60"/>
      <c r="Q222" s="60"/>
      <c r="R222" s="60"/>
      <c r="S222" s="60"/>
      <c r="T222" s="60"/>
    </row>
    <row r="223" spans="1:20" ht="13.5">
      <c r="A223" s="60"/>
      <c r="B223" s="60"/>
      <c r="C223" s="60"/>
      <c r="D223" s="60"/>
      <c r="E223" s="61"/>
      <c r="F223" s="60"/>
      <c r="G223" s="60"/>
      <c r="H223" s="60"/>
      <c r="I223" s="60"/>
      <c r="J223" s="60"/>
      <c r="K223" s="62"/>
      <c r="L223" s="60"/>
      <c r="M223" s="60"/>
      <c r="N223" s="60"/>
      <c r="O223" s="63"/>
      <c r="P223" s="60"/>
      <c r="Q223" s="60"/>
      <c r="R223" s="60"/>
      <c r="S223" s="60"/>
      <c r="T223" s="60"/>
    </row>
    <row r="224" spans="1:20" ht="13.5">
      <c r="A224" s="60"/>
      <c r="B224" s="60"/>
      <c r="C224" s="60"/>
      <c r="D224" s="60"/>
      <c r="E224" s="61"/>
      <c r="F224" s="60"/>
      <c r="G224" s="60"/>
      <c r="H224" s="60"/>
      <c r="I224" s="60"/>
      <c r="J224" s="60"/>
      <c r="K224" s="62"/>
      <c r="L224" s="60"/>
      <c r="M224" s="60"/>
      <c r="N224" s="60"/>
      <c r="O224" s="63"/>
      <c r="P224" s="60"/>
      <c r="Q224" s="60"/>
      <c r="R224" s="60"/>
      <c r="S224" s="60"/>
      <c r="T224" s="60"/>
    </row>
    <row r="225" spans="1:20" ht="13.5">
      <c r="A225" s="60"/>
      <c r="B225" s="60"/>
      <c r="C225" s="60"/>
      <c r="D225" s="60"/>
      <c r="E225" s="61"/>
      <c r="F225" s="60"/>
      <c r="G225" s="60"/>
      <c r="H225" s="60"/>
      <c r="I225" s="60"/>
      <c r="J225" s="60"/>
      <c r="K225" s="62"/>
      <c r="L225" s="60"/>
      <c r="M225" s="60"/>
      <c r="N225" s="60"/>
      <c r="O225" s="63"/>
      <c r="P225" s="60"/>
      <c r="Q225" s="60"/>
      <c r="R225" s="60"/>
      <c r="S225" s="60"/>
      <c r="T225" s="60"/>
    </row>
    <row r="226" spans="1:20" ht="13.5">
      <c r="A226" s="60"/>
      <c r="B226" s="60"/>
      <c r="C226" s="60"/>
      <c r="D226" s="60"/>
      <c r="E226" s="61"/>
      <c r="F226" s="60"/>
      <c r="G226" s="60"/>
      <c r="H226" s="60"/>
      <c r="I226" s="60"/>
      <c r="J226" s="60"/>
      <c r="K226" s="62"/>
      <c r="L226" s="60"/>
      <c r="M226" s="60"/>
      <c r="N226" s="60"/>
      <c r="O226" s="63"/>
      <c r="P226" s="60"/>
      <c r="Q226" s="60"/>
      <c r="R226" s="60"/>
      <c r="S226" s="60"/>
      <c r="T226" s="60"/>
    </row>
    <row r="227" spans="1:20" ht="13.5">
      <c r="A227" s="60"/>
      <c r="B227" s="60"/>
      <c r="C227" s="60"/>
      <c r="D227" s="60"/>
      <c r="E227" s="61"/>
      <c r="F227" s="60"/>
      <c r="G227" s="60"/>
      <c r="H227" s="60"/>
      <c r="I227" s="60"/>
      <c r="J227" s="60"/>
      <c r="K227" s="62"/>
      <c r="L227" s="60"/>
      <c r="M227" s="60"/>
      <c r="N227" s="60"/>
      <c r="O227" s="63"/>
      <c r="P227" s="60"/>
      <c r="Q227" s="60"/>
      <c r="R227" s="60"/>
      <c r="S227" s="60"/>
      <c r="T227" s="60"/>
    </row>
    <row r="228" spans="1:20" ht="13.5">
      <c r="A228" s="60"/>
      <c r="B228" s="60"/>
      <c r="C228" s="60"/>
      <c r="D228" s="60"/>
      <c r="E228" s="61"/>
      <c r="F228" s="60"/>
      <c r="G228" s="60"/>
      <c r="H228" s="60"/>
      <c r="I228" s="60"/>
      <c r="J228" s="60"/>
      <c r="K228" s="62"/>
      <c r="L228" s="60"/>
      <c r="M228" s="60"/>
      <c r="N228" s="60"/>
      <c r="O228" s="63"/>
      <c r="P228" s="60"/>
      <c r="Q228" s="60"/>
      <c r="R228" s="60"/>
      <c r="S228" s="60"/>
      <c r="T228" s="60"/>
    </row>
    <row r="229" spans="1:20" ht="13.5">
      <c r="A229" s="60"/>
      <c r="B229" s="60"/>
      <c r="C229" s="60"/>
      <c r="D229" s="60"/>
      <c r="E229" s="61"/>
      <c r="F229" s="60"/>
      <c r="G229" s="60"/>
      <c r="H229" s="60"/>
      <c r="I229" s="60"/>
      <c r="J229" s="60"/>
      <c r="K229" s="62"/>
      <c r="L229" s="60"/>
      <c r="M229" s="60"/>
      <c r="N229" s="60"/>
      <c r="O229" s="63"/>
      <c r="P229" s="60"/>
      <c r="Q229" s="60"/>
      <c r="R229" s="60"/>
      <c r="S229" s="60"/>
      <c r="T229" s="60"/>
    </row>
    <row r="230" spans="1:20" ht="13.5">
      <c r="A230" s="60"/>
      <c r="B230" s="60"/>
      <c r="C230" s="60"/>
      <c r="D230" s="60"/>
      <c r="E230" s="61"/>
      <c r="F230" s="60"/>
      <c r="G230" s="60"/>
      <c r="H230" s="60"/>
      <c r="I230" s="60"/>
      <c r="J230" s="60"/>
      <c r="K230" s="62"/>
      <c r="L230" s="60"/>
      <c r="M230" s="60"/>
      <c r="N230" s="60"/>
      <c r="O230" s="63"/>
      <c r="P230" s="60"/>
      <c r="Q230" s="60"/>
      <c r="R230" s="60"/>
      <c r="S230" s="60"/>
      <c r="T230" s="60"/>
    </row>
    <row r="231" spans="1:20" ht="13.5">
      <c r="A231" s="60"/>
      <c r="B231" s="60"/>
      <c r="C231" s="60"/>
      <c r="D231" s="60"/>
      <c r="E231" s="61"/>
      <c r="F231" s="60"/>
      <c r="G231" s="60"/>
      <c r="H231" s="60"/>
      <c r="I231" s="60"/>
      <c r="J231" s="60"/>
      <c r="K231" s="62"/>
      <c r="L231" s="60"/>
      <c r="M231" s="60"/>
      <c r="N231" s="60"/>
      <c r="O231" s="63"/>
      <c r="P231" s="60"/>
      <c r="Q231" s="60"/>
      <c r="R231" s="60"/>
      <c r="S231" s="60"/>
      <c r="T231" s="60"/>
    </row>
    <row r="232" spans="1:20" ht="13.5">
      <c r="A232" s="60"/>
      <c r="B232" s="60"/>
      <c r="C232" s="60"/>
      <c r="D232" s="60"/>
      <c r="E232" s="61"/>
      <c r="F232" s="60"/>
      <c r="G232" s="60"/>
      <c r="H232" s="60"/>
      <c r="I232" s="60"/>
      <c r="J232" s="60"/>
      <c r="K232" s="62"/>
      <c r="L232" s="60"/>
      <c r="M232" s="60"/>
      <c r="N232" s="60"/>
      <c r="O232" s="63"/>
      <c r="P232" s="60"/>
      <c r="Q232" s="60"/>
      <c r="R232" s="60"/>
      <c r="S232" s="60"/>
      <c r="T232" s="60"/>
    </row>
    <row r="233" spans="1:20" ht="13.5">
      <c r="A233" s="60"/>
      <c r="B233" s="60"/>
      <c r="C233" s="60"/>
      <c r="D233" s="60"/>
      <c r="E233" s="61"/>
      <c r="F233" s="60"/>
      <c r="G233" s="60"/>
      <c r="H233" s="60"/>
      <c r="I233" s="60"/>
      <c r="J233" s="60"/>
      <c r="K233" s="62"/>
      <c r="L233" s="60"/>
      <c r="M233" s="60"/>
      <c r="N233" s="60"/>
      <c r="O233" s="63"/>
      <c r="P233" s="60"/>
      <c r="Q233" s="60"/>
      <c r="R233" s="60"/>
      <c r="S233" s="60"/>
      <c r="T233" s="60"/>
    </row>
    <row r="234" spans="1:20" ht="13.5">
      <c r="A234" s="60"/>
      <c r="B234" s="60"/>
      <c r="C234" s="60"/>
      <c r="D234" s="60"/>
      <c r="E234" s="61"/>
      <c r="F234" s="60"/>
      <c r="G234" s="60"/>
      <c r="H234" s="60"/>
      <c r="I234" s="60"/>
      <c r="J234" s="60"/>
      <c r="K234" s="62"/>
      <c r="L234" s="60"/>
      <c r="M234" s="60"/>
      <c r="N234" s="60"/>
      <c r="O234" s="63"/>
      <c r="P234" s="60"/>
      <c r="Q234" s="60"/>
      <c r="R234" s="60"/>
      <c r="S234" s="60"/>
      <c r="T234" s="60"/>
    </row>
    <row r="235" spans="1:20" ht="13.5">
      <c r="A235" s="60"/>
      <c r="B235" s="60"/>
      <c r="C235" s="60"/>
      <c r="D235" s="60"/>
      <c r="E235" s="61"/>
      <c r="F235" s="60"/>
      <c r="G235" s="60"/>
      <c r="H235" s="60"/>
      <c r="I235" s="60"/>
      <c r="J235" s="60"/>
      <c r="K235" s="62"/>
      <c r="L235" s="60"/>
      <c r="M235" s="60"/>
      <c r="N235" s="60"/>
      <c r="O235" s="63"/>
      <c r="P235" s="60"/>
      <c r="Q235" s="60"/>
      <c r="R235" s="60"/>
      <c r="S235" s="60"/>
      <c r="T235" s="60"/>
    </row>
    <row r="236" spans="1:20" ht="13.5">
      <c r="A236" s="60"/>
      <c r="B236" s="60"/>
      <c r="C236" s="60"/>
      <c r="D236" s="60"/>
      <c r="E236" s="61"/>
      <c r="F236" s="60"/>
      <c r="G236" s="60"/>
      <c r="H236" s="60"/>
      <c r="I236" s="60"/>
      <c r="J236" s="60"/>
      <c r="K236" s="62"/>
      <c r="L236" s="60"/>
      <c r="M236" s="60"/>
      <c r="N236" s="60"/>
      <c r="O236" s="63"/>
      <c r="P236" s="60"/>
      <c r="Q236" s="60"/>
      <c r="R236" s="60"/>
      <c r="S236" s="60"/>
      <c r="T236" s="60"/>
    </row>
    <row r="237" spans="1:20" ht="13.5">
      <c r="A237" s="60"/>
      <c r="B237" s="60"/>
      <c r="C237" s="60"/>
      <c r="D237" s="60"/>
      <c r="E237" s="61"/>
      <c r="F237" s="60"/>
      <c r="G237" s="60"/>
      <c r="H237" s="60"/>
      <c r="I237" s="60"/>
      <c r="J237" s="60"/>
      <c r="K237" s="62"/>
      <c r="L237" s="60"/>
      <c r="M237" s="60"/>
      <c r="N237" s="60"/>
      <c r="O237" s="63"/>
      <c r="P237" s="60"/>
      <c r="Q237" s="60"/>
      <c r="R237" s="60"/>
      <c r="S237" s="60"/>
      <c r="T237" s="60"/>
    </row>
    <row r="238" spans="1:20" ht="13.5">
      <c r="A238" s="60"/>
      <c r="B238" s="60"/>
      <c r="C238" s="60"/>
      <c r="D238" s="60"/>
      <c r="E238" s="61"/>
      <c r="F238" s="60"/>
      <c r="G238" s="60"/>
      <c r="H238" s="60"/>
      <c r="I238" s="60"/>
      <c r="J238" s="60"/>
      <c r="K238" s="62"/>
      <c r="L238" s="60"/>
      <c r="M238" s="60"/>
      <c r="N238" s="60"/>
      <c r="O238" s="63"/>
      <c r="P238" s="60"/>
      <c r="Q238" s="60"/>
      <c r="R238" s="60"/>
      <c r="S238" s="60"/>
      <c r="T238" s="60"/>
    </row>
    <row r="239" spans="1:20" ht="13.5">
      <c r="A239" s="60"/>
      <c r="B239" s="60"/>
      <c r="C239" s="60"/>
      <c r="D239" s="60"/>
      <c r="E239" s="61"/>
      <c r="F239" s="60"/>
      <c r="G239" s="60"/>
      <c r="H239" s="60"/>
      <c r="I239" s="60"/>
      <c r="J239" s="60"/>
      <c r="K239" s="62"/>
      <c r="L239" s="60"/>
      <c r="M239" s="60"/>
      <c r="N239" s="60"/>
      <c r="O239" s="63"/>
      <c r="P239" s="60"/>
      <c r="Q239" s="60"/>
      <c r="R239" s="60"/>
      <c r="S239" s="60"/>
      <c r="T239" s="60"/>
    </row>
    <row r="240" spans="1:20" ht="13.5">
      <c r="A240" s="60"/>
      <c r="B240" s="60"/>
      <c r="C240" s="60"/>
      <c r="D240" s="60"/>
      <c r="E240" s="61"/>
      <c r="F240" s="60"/>
      <c r="G240" s="60"/>
      <c r="H240" s="60"/>
      <c r="I240" s="60"/>
      <c r="J240" s="60"/>
      <c r="K240" s="62"/>
      <c r="L240" s="60"/>
      <c r="M240" s="60"/>
      <c r="N240" s="60"/>
      <c r="O240" s="63"/>
      <c r="P240" s="60"/>
      <c r="Q240" s="60"/>
      <c r="R240" s="60"/>
      <c r="S240" s="60"/>
      <c r="T240" s="60"/>
    </row>
    <row r="241" spans="1:20" ht="13.5">
      <c r="A241" s="60"/>
      <c r="B241" s="60"/>
      <c r="C241" s="60"/>
      <c r="D241" s="60"/>
      <c r="E241" s="61"/>
      <c r="F241" s="60"/>
      <c r="G241" s="60"/>
      <c r="H241" s="60"/>
      <c r="I241" s="60"/>
      <c r="J241" s="60"/>
      <c r="K241" s="62"/>
      <c r="L241" s="60"/>
      <c r="M241" s="60"/>
      <c r="N241" s="60"/>
      <c r="O241" s="63"/>
      <c r="P241" s="60"/>
      <c r="Q241" s="60"/>
      <c r="R241" s="60"/>
      <c r="S241" s="60"/>
      <c r="T241" s="60"/>
    </row>
    <row r="242" spans="1:20" ht="13.5">
      <c r="A242" s="60"/>
      <c r="B242" s="60"/>
      <c r="C242" s="60"/>
      <c r="D242" s="60"/>
      <c r="E242" s="61"/>
      <c r="F242" s="60"/>
      <c r="G242" s="60"/>
      <c r="H242" s="60"/>
      <c r="I242" s="60"/>
      <c r="J242" s="60"/>
      <c r="K242" s="62"/>
      <c r="L242" s="60"/>
      <c r="M242" s="60"/>
      <c r="N242" s="60"/>
      <c r="O242" s="63"/>
      <c r="P242" s="60"/>
      <c r="Q242" s="60"/>
      <c r="R242" s="60"/>
      <c r="S242" s="60"/>
      <c r="T242" s="60"/>
    </row>
    <row r="243" spans="1:20" ht="13.5">
      <c r="A243" s="60"/>
      <c r="B243" s="60"/>
      <c r="C243" s="60"/>
      <c r="D243" s="60"/>
      <c r="E243" s="61"/>
      <c r="F243" s="60"/>
      <c r="G243" s="60"/>
      <c r="H243" s="60"/>
      <c r="I243" s="60"/>
      <c r="J243" s="60"/>
      <c r="K243" s="62"/>
      <c r="L243" s="60"/>
      <c r="M243" s="60"/>
      <c r="N243" s="60"/>
      <c r="O243" s="63"/>
      <c r="P243" s="60"/>
      <c r="Q243" s="60"/>
      <c r="R243" s="60"/>
      <c r="S243" s="60"/>
      <c r="T243" s="60"/>
    </row>
    <row r="244" spans="1:20" ht="13.5">
      <c r="A244" s="60"/>
      <c r="B244" s="60"/>
      <c r="C244" s="60"/>
      <c r="D244" s="60"/>
      <c r="E244" s="61"/>
      <c r="F244" s="60"/>
      <c r="G244" s="60"/>
      <c r="H244" s="60"/>
      <c r="I244" s="60"/>
      <c r="J244" s="60"/>
      <c r="K244" s="62"/>
      <c r="L244" s="60"/>
      <c r="M244" s="60"/>
      <c r="N244" s="60"/>
      <c r="O244" s="63"/>
      <c r="P244" s="60"/>
      <c r="Q244" s="60"/>
      <c r="R244" s="60"/>
      <c r="S244" s="60"/>
      <c r="T244" s="60"/>
    </row>
    <row r="245" spans="1:20" ht="13.5">
      <c r="A245" s="60"/>
      <c r="B245" s="60"/>
      <c r="C245" s="60"/>
      <c r="D245" s="60"/>
      <c r="E245" s="61"/>
      <c r="F245" s="60"/>
      <c r="G245" s="60"/>
      <c r="H245" s="60"/>
      <c r="I245" s="60"/>
      <c r="J245" s="60"/>
      <c r="K245" s="62"/>
      <c r="L245" s="60"/>
      <c r="M245" s="60"/>
      <c r="N245" s="60"/>
      <c r="O245" s="63"/>
      <c r="P245" s="60"/>
      <c r="Q245" s="60"/>
      <c r="R245" s="60"/>
      <c r="S245" s="60"/>
      <c r="T245" s="60"/>
    </row>
    <row r="246" spans="1:20" ht="13.5">
      <c r="A246" s="60"/>
      <c r="B246" s="60"/>
      <c r="C246" s="60"/>
      <c r="D246" s="60"/>
      <c r="E246" s="61"/>
      <c r="F246" s="60"/>
      <c r="G246" s="60"/>
      <c r="H246" s="60"/>
      <c r="I246" s="60"/>
      <c r="J246" s="60"/>
      <c r="K246" s="62"/>
      <c r="L246" s="60"/>
      <c r="M246" s="60"/>
      <c r="N246" s="60"/>
      <c r="O246" s="63"/>
      <c r="P246" s="60"/>
      <c r="Q246" s="60"/>
      <c r="R246" s="60"/>
      <c r="S246" s="60"/>
      <c r="T246" s="60"/>
    </row>
    <row r="247" spans="1:20" ht="13.5">
      <c r="A247" s="60"/>
      <c r="B247" s="60"/>
      <c r="C247" s="60"/>
      <c r="D247" s="60"/>
      <c r="E247" s="61"/>
      <c r="F247" s="60"/>
      <c r="G247" s="60"/>
      <c r="H247" s="60"/>
      <c r="I247" s="60"/>
      <c r="J247" s="60"/>
      <c r="K247" s="62"/>
      <c r="L247" s="60"/>
      <c r="M247" s="60"/>
      <c r="N247" s="60"/>
      <c r="O247" s="63"/>
      <c r="P247" s="60"/>
      <c r="Q247" s="60"/>
      <c r="R247" s="60"/>
      <c r="S247" s="60"/>
      <c r="T247" s="60"/>
    </row>
    <row r="248" spans="1:20" ht="13.5">
      <c r="A248" s="60"/>
      <c r="B248" s="60"/>
      <c r="C248" s="60"/>
      <c r="D248" s="60"/>
      <c r="E248" s="61"/>
      <c r="F248" s="60"/>
      <c r="G248" s="60"/>
      <c r="H248" s="60"/>
      <c r="I248" s="60"/>
      <c r="J248" s="60"/>
      <c r="K248" s="62"/>
      <c r="L248" s="60"/>
      <c r="M248" s="60"/>
      <c r="N248" s="60"/>
      <c r="O248" s="63"/>
      <c r="P248" s="60"/>
      <c r="Q248" s="60"/>
      <c r="R248" s="60"/>
      <c r="S248" s="60"/>
      <c r="T248" s="60"/>
    </row>
    <row r="249" spans="1:20" ht="13.5">
      <c r="A249" s="60"/>
      <c r="B249" s="60"/>
      <c r="C249" s="60"/>
      <c r="D249" s="60"/>
      <c r="E249" s="61"/>
      <c r="F249" s="60"/>
      <c r="G249" s="60"/>
      <c r="H249" s="60"/>
      <c r="I249" s="60"/>
      <c r="J249" s="60"/>
      <c r="K249" s="62"/>
      <c r="L249" s="60"/>
      <c r="M249" s="60"/>
      <c r="N249" s="60"/>
      <c r="O249" s="63"/>
      <c r="P249" s="60"/>
      <c r="Q249" s="60"/>
      <c r="R249" s="60"/>
      <c r="S249" s="60"/>
      <c r="T249" s="60"/>
    </row>
    <row r="250" spans="1:20" ht="13.5">
      <c r="A250" s="60"/>
      <c r="B250" s="60"/>
      <c r="C250" s="60"/>
      <c r="D250" s="60"/>
      <c r="E250" s="61"/>
      <c r="F250" s="60"/>
      <c r="G250" s="60"/>
      <c r="H250" s="60"/>
      <c r="I250" s="60"/>
      <c r="J250" s="60"/>
      <c r="K250" s="62"/>
      <c r="L250" s="60"/>
      <c r="M250" s="60"/>
      <c r="N250" s="60"/>
      <c r="O250" s="63"/>
      <c r="P250" s="60"/>
      <c r="Q250" s="60"/>
      <c r="R250" s="60"/>
      <c r="S250" s="60"/>
      <c r="T250" s="60"/>
    </row>
    <row r="251" spans="1:20" ht="13.5">
      <c r="A251" s="60"/>
      <c r="B251" s="60"/>
      <c r="C251" s="60"/>
      <c r="D251" s="60"/>
      <c r="E251" s="61"/>
      <c r="F251" s="60"/>
      <c r="G251" s="60"/>
      <c r="H251" s="60"/>
      <c r="I251" s="60"/>
      <c r="J251" s="60"/>
      <c r="K251" s="62"/>
      <c r="L251" s="60"/>
      <c r="M251" s="60"/>
      <c r="N251" s="60"/>
      <c r="O251" s="63"/>
      <c r="P251" s="60"/>
      <c r="Q251" s="60"/>
      <c r="R251" s="60"/>
      <c r="S251" s="60"/>
      <c r="T251" s="60"/>
    </row>
    <row r="252" spans="1:20" ht="13.5">
      <c r="A252" s="60"/>
      <c r="B252" s="60"/>
      <c r="C252" s="60"/>
      <c r="D252" s="60"/>
      <c r="E252" s="61"/>
      <c r="F252" s="60"/>
      <c r="G252" s="60"/>
      <c r="H252" s="60"/>
      <c r="I252" s="60"/>
      <c r="J252" s="60"/>
      <c r="K252" s="62"/>
      <c r="L252" s="60"/>
      <c r="M252" s="60"/>
      <c r="N252" s="60"/>
      <c r="O252" s="63"/>
      <c r="P252" s="60"/>
      <c r="Q252" s="60"/>
      <c r="R252" s="60"/>
      <c r="S252" s="60"/>
      <c r="T252" s="60"/>
    </row>
    <row r="253" spans="1:20" ht="13.5">
      <c r="A253" s="60"/>
      <c r="B253" s="60"/>
      <c r="C253" s="60"/>
      <c r="D253" s="60"/>
      <c r="E253" s="61"/>
      <c r="F253" s="60"/>
      <c r="G253" s="60"/>
      <c r="H253" s="60"/>
      <c r="I253" s="60"/>
      <c r="J253" s="60"/>
      <c r="K253" s="62"/>
      <c r="L253" s="60"/>
      <c r="M253" s="60"/>
      <c r="N253" s="60"/>
      <c r="O253" s="63"/>
      <c r="P253" s="60"/>
      <c r="Q253" s="60"/>
      <c r="R253" s="60"/>
      <c r="S253" s="60"/>
      <c r="T253" s="60"/>
    </row>
    <row r="254" spans="1:20" ht="13.5">
      <c r="A254" s="60"/>
      <c r="B254" s="60"/>
      <c r="C254" s="60"/>
      <c r="D254" s="60"/>
      <c r="E254" s="61"/>
      <c r="F254" s="60"/>
      <c r="G254" s="60"/>
      <c r="H254" s="60"/>
      <c r="I254" s="60"/>
      <c r="J254" s="60"/>
      <c r="K254" s="62"/>
      <c r="L254" s="60"/>
      <c r="M254" s="60"/>
      <c r="N254" s="60"/>
      <c r="O254" s="63"/>
      <c r="P254" s="60"/>
      <c r="Q254" s="60"/>
      <c r="R254" s="60"/>
      <c r="S254" s="60"/>
      <c r="T254" s="60"/>
    </row>
    <row r="255" spans="1:20" ht="13.5">
      <c r="A255" s="60"/>
      <c r="B255" s="60"/>
      <c r="C255" s="60"/>
      <c r="D255" s="60"/>
      <c r="E255" s="61"/>
      <c r="F255" s="60"/>
      <c r="G255" s="60"/>
      <c r="H255" s="60"/>
      <c r="I255" s="60"/>
      <c r="J255" s="60"/>
      <c r="K255" s="62"/>
      <c r="L255" s="60"/>
      <c r="M255" s="60"/>
      <c r="N255" s="60"/>
      <c r="O255" s="63"/>
      <c r="P255" s="60"/>
      <c r="Q255" s="60"/>
      <c r="R255" s="60"/>
      <c r="S255" s="60"/>
      <c r="T255" s="60"/>
    </row>
    <row r="256" spans="1:20" ht="13.5">
      <c r="A256" s="60"/>
      <c r="B256" s="60"/>
      <c r="C256" s="60"/>
      <c r="D256" s="60"/>
      <c r="E256" s="61"/>
      <c r="F256" s="60"/>
      <c r="G256" s="60"/>
      <c r="H256" s="60"/>
      <c r="I256" s="60"/>
      <c r="J256" s="60"/>
      <c r="K256" s="62"/>
      <c r="L256" s="60"/>
      <c r="M256" s="60"/>
      <c r="N256" s="60"/>
      <c r="O256" s="63"/>
      <c r="P256" s="60"/>
      <c r="Q256" s="60"/>
      <c r="R256" s="60"/>
      <c r="S256" s="60"/>
      <c r="T256" s="60"/>
    </row>
    <row r="257" spans="1:20" ht="13.5">
      <c r="A257" s="60"/>
      <c r="B257" s="60"/>
      <c r="C257" s="60"/>
      <c r="D257" s="60"/>
      <c r="E257" s="61"/>
      <c r="F257" s="60"/>
      <c r="G257" s="60"/>
      <c r="H257" s="60"/>
      <c r="I257" s="60"/>
      <c r="J257" s="60"/>
      <c r="K257" s="62"/>
      <c r="L257" s="60"/>
      <c r="M257" s="60"/>
      <c r="N257" s="60"/>
      <c r="O257" s="63"/>
      <c r="P257" s="60"/>
      <c r="Q257" s="60"/>
      <c r="R257" s="60"/>
      <c r="S257" s="60"/>
      <c r="T257" s="60"/>
    </row>
    <row r="258" spans="1:20" ht="13.5">
      <c r="A258" s="60"/>
      <c r="B258" s="60"/>
      <c r="C258" s="60"/>
      <c r="D258" s="60"/>
      <c r="E258" s="61"/>
      <c r="F258" s="60"/>
      <c r="G258" s="60"/>
      <c r="H258" s="60"/>
      <c r="I258" s="60"/>
      <c r="J258" s="60"/>
      <c r="K258" s="62"/>
      <c r="L258" s="60"/>
      <c r="M258" s="60"/>
      <c r="N258" s="60"/>
      <c r="O258" s="63"/>
      <c r="P258" s="60"/>
      <c r="Q258" s="60"/>
      <c r="R258" s="60"/>
      <c r="S258" s="60"/>
      <c r="T258" s="60"/>
    </row>
    <row r="259" spans="1:20" ht="13.5">
      <c r="A259" s="60"/>
      <c r="B259" s="60"/>
      <c r="C259" s="60"/>
      <c r="D259" s="60"/>
      <c r="E259" s="61"/>
      <c r="F259" s="60"/>
      <c r="G259" s="60"/>
      <c r="H259" s="60"/>
      <c r="I259" s="60"/>
      <c r="J259" s="60"/>
      <c r="K259" s="62"/>
      <c r="L259" s="60"/>
      <c r="M259" s="60"/>
      <c r="N259" s="60"/>
      <c r="O259" s="63"/>
      <c r="P259" s="60"/>
      <c r="Q259" s="60"/>
      <c r="R259" s="60"/>
      <c r="S259" s="60"/>
      <c r="T259" s="60"/>
    </row>
    <row r="260" spans="1:20" ht="13.5">
      <c r="A260" s="60"/>
      <c r="B260" s="60"/>
      <c r="C260" s="60"/>
      <c r="D260" s="60"/>
      <c r="E260" s="61"/>
      <c r="F260" s="60"/>
      <c r="G260" s="60"/>
      <c r="H260" s="60"/>
      <c r="I260" s="60"/>
      <c r="J260" s="60"/>
      <c r="K260" s="62"/>
      <c r="L260" s="60"/>
      <c r="M260" s="60"/>
      <c r="N260" s="60"/>
      <c r="O260" s="63"/>
      <c r="P260" s="60"/>
      <c r="Q260" s="60"/>
      <c r="R260" s="60"/>
      <c r="S260" s="60"/>
      <c r="T260" s="60"/>
    </row>
    <row r="261" spans="1:20" ht="13.5">
      <c r="A261" s="60"/>
      <c r="B261" s="60"/>
      <c r="C261" s="60"/>
      <c r="D261" s="60"/>
      <c r="E261" s="61"/>
      <c r="F261" s="60"/>
      <c r="G261" s="60"/>
      <c r="H261" s="60"/>
      <c r="I261" s="60"/>
      <c r="J261" s="60"/>
      <c r="K261" s="62"/>
      <c r="L261" s="60"/>
      <c r="M261" s="60"/>
      <c r="N261" s="60"/>
      <c r="O261" s="63"/>
      <c r="P261" s="60"/>
      <c r="Q261" s="60"/>
      <c r="R261" s="60"/>
      <c r="S261" s="60"/>
      <c r="T261" s="60"/>
    </row>
    <row r="262" spans="1:20" ht="13.5">
      <c r="A262" s="60"/>
      <c r="B262" s="60"/>
      <c r="C262" s="60"/>
      <c r="D262" s="60"/>
      <c r="E262" s="61"/>
      <c r="F262" s="60"/>
      <c r="G262" s="60"/>
      <c r="H262" s="60"/>
      <c r="I262" s="60"/>
      <c r="J262" s="60"/>
      <c r="K262" s="62"/>
      <c r="L262" s="60"/>
      <c r="M262" s="60"/>
      <c r="N262" s="60"/>
      <c r="O262" s="63"/>
      <c r="P262" s="60"/>
      <c r="Q262" s="60"/>
      <c r="R262" s="60"/>
      <c r="S262" s="60"/>
      <c r="T262" s="60"/>
    </row>
    <row r="263" spans="1:20" ht="13.5">
      <c r="A263" s="60"/>
      <c r="B263" s="60"/>
      <c r="C263" s="60"/>
      <c r="D263" s="60"/>
      <c r="E263" s="61"/>
      <c r="F263" s="60"/>
      <c r="G263" s="60"/>
      <c r="H263" s="60"/>
      <c r="I263" s="60"/>
      <c r="J263" s="60"/>
      <c r="K263" s="62"/>
      <c r="L263" s="60"/>
      <c r="M263" s="60"/>
      <c r="N263" s="60"/>
      <c r="O263" s="63"/>
      <c r="P263" s="60"/>
      <c r="Q263" s="60"/>
      <c r="R263" s="60"/>
      <c r="S263" s="60"/>
      <c r="T263" s="60"/>
    </row>
    <row r="264" spans="1:20" ht="13.5">
      <c r="A264" s="60"/>
      <c r="B264" s="60"/>
      <c r="C264" s="60"/>
      <c r="D264" s="60"/>
      <c r="E264" s="61"/>
      <c r="F264" s="60"/>
      <c r="G264" s="60"/>
      <c r="H264" s="60"/>
      <c r="I264" s="60"/>
      <c r="J264" s="60"/>
      <c r="K264" s="62"/>
      <c r="L264" s="60"/>
      <c r="M264" s="60"/>
      <c r="N264" s="60"/>
      <c r="O264" s="63"/>
      <c r="P264" s="60"/>
      <c r="Q264" s="60"/>
      <c r="R264" s="60"/>
      <c r="S264" s="60"/>
      <c r="T264" s="60"/>
    </row>
    <row r="265" spans="1:20" ht="13.5">
      <c r="A265" s="60"/>
      <c r="B265" s="60"/>
      <c r="C265" s="60"/>
      <c r="D265" s="60"/>
      <c r="E265" s="61"/>
      <c r="F265" s="60"/>
      <c r="G265" s="60"/>
      <c r="H265" s="60"/>
      <c r="I265" s="60"/>
      <c r="J265" s="60"/>
      <c r="K265" s="62"/>
      <c r="L265" s="60"/>
      <c r="M265" s="60"/>
      <c r="N265" s="60"/>
      <c r="O265" s="63"/>
      <c r="P265" s="60"/>
      <c r="Q265" s="60"/>
      <c r="R265" s="60"/>
      <c r="S265" s="60"/>
      <c r="T265" s="60"/>
    </row>
    <row r="266" spans="1:20" ht="13.5">
      <c r="A266" s="60"/>
      <c r="B266" s="60"/>
      <c r="C266" s="60"/>
      <c r="D266" s="60"/>
      <c r="E266" s="61"/>
      <c r="F266" s="60"/>
      <c r="G266" s="60"/>
      <c r="H266" s="60"/>
      <c r="I266" s="60"/>
      <c r="J266" s="60"/>
      <c r="K266" s="62"/>
      <c r="L266" s="60"/>
      <c r="M266" s="60"/>
      <c r="N266" s="60"/>
      <c r="O266" s="63"/>
      <c r="P266" s="60"/>
      <c r="Q266" s="60"/>
      <c r="R266" s="60"/>
      <c r="S266" s="60"/>
      <c r="T266" s="60"/>
    </row>
    <row r="267" spans="1:20" ht="13.5">
      <c r="A267" s="60"/>
      <c r="B267" s="60"/>
      <c r="C267" s="60"/>
      <c r="D267" s="60"/>
      <c r="E267" s="61"/>
      <c r="F267" s="60"/>
      <c r="G267" s="60"/>
      <c r="H267" s="60"/>
      <c r="I267" s="60"/>
      <c r="J267" s="60"/>
      <c r="K267" s="62"/>
      <c r="L267" s="60"/>
      <c r="M267" s="60"/>
      <c r="N267" s="60"/>
      <c r="O267" s="63"/>
      <c r="P267" s="60"/>
      <c r="Q267" s="60"/>
      <c r="R267" s="60"/>
      <c r="S267" s="60"/>
      <c r="T267" s="60"/>
    </row>
    <row r="268" spans="1:20" ht="13.5">
      <c r="A268" s="60"/>
      <c r="B268" s="60"/>
      <c r="C268" s="60"/>
      <c r="D268" s="60"/>
      <c r="E268" s="61"/>
      <c r="F268" s="60"/>
      <c r="G268" s="60"/>
      <c r="H268" s="60"/>
      <c r="I268" s="60"/>
      <c r="J268" s="60"/>
      <c r="K268" s="62"/>
      <c r="L268" s="60"/>
      <c r="M268" s="60"/>
      <c r="N268" s="60"/>
      <c r="O268" s="63"/>
      <c r="P268" s="60"/>
      <c r="Q268" s="60"/>
      <c r="R268" s="60"/>
      <c r="S268" s="60"/>
      <c r="T268" s="60"/>
    </row>
    <row r="269" spans="1:20" ht="13.5">
      <c r="A269" s="60"/>
      <c r="B269" s="60"/>
      <c r="C269" s="60"/>
      <c r="D269" s="60"/>
      <c r="E269" s="61"/>
      <c r="F269" s="60"/>
      <c r="G269" s="60"/>
      <c r="H269" s="60"/>
      <c r="I269" s="60"/>
      <c r="J269" s="60"/>
      <c r="K269" s="62"/>
      <c r="L269" s="60"/>
      <c r="M269" s="60"/>
      <c r="N269" s="60"/>
      <c r="O269" s="63"/>
      <c r="P269" s="60"/>
      <c r="Q269" s="60"/>
      <c r="R269" s="60"/>
      <c r="S269" s="60"/>
      <c r="T269" s="60"/>
    </row>
    <row r="270" spans="1:20" ht="13.5">
      <c r="A270" s="60"/>
      <c r="B270" s="60"/>
      <c r="C270" s="60"/>
      <c r="D270" s="60"/>
      <c r="E270" s="61"/>
      <c r="F270" s="60"/>
      <c r="G270" s="60"/>
      <c r="H270" s="60"/>
      <c r="I270" s="60"/>
      <c r="J270" s="60"/>
      <c r="K270" s="62"/>
      <c r="L270" s="60"/>
      <c r="M270" s="60"/>
      <c r="N270" s="60"/>
      <c r="O270" s="63"/>
      <c r="P270" s="60"/>
      <c r="Q270" s="60"/>
      <c r="R270" s="60"/>
      <c r="S270" s="60"/>
      <c r="T270" s="60"/>
    </row>
    <row r="271" spans="1:20" ht="13.5">
      <c r="A271" s="60"/>
      <c r="B271" s="60"/>
      <c r="C271" s="60"/>
      <c r="D271" s="60"/>
      <c r="E271" s="61"/>
      <c r="F271" s="60"/>
      <c r="G271" s="60"/>
      <c r="H271" s="60"/>
      <c r="I271" s="60"/>
      <c r="J271" s="60"/>
      <c r="K271" s="62"/>
      <c r="L271" s="60"/>
      <c r="M271" s="60"/>
      <c r="N271" s="60"/>
      <c r="O271" s="63"/>
      <c r="P271" s="60"/>
      <c r="Q271" s="60"/>
      <c r="R271" s="60"/>
      <c r="S271" s="60"/>
      <c r="T271" s="60"/>
    </row>
    <row r="272" spans="1:20" ht="13.5">
      <c r="A272" s="60"/>
      <c r="B272" s="60"/>
      <c r="C272" s="60"/>
      <c r="D272" s="60"/>
      <c r="E272" s="61"/>
      <c r="F272" s="60"/>
      <c r="G272" s="60"/>
      <c r="H272" s="60"/>
      <c r="I272" s="60"/>
      <c r="J272" s="60"/>
      <c r="K272" s="62"/>
      <c r="L272" s="60"/>
      <c r="M272" s="60"/>
      <c r="N272" s="60"/>
      <c r="O272" s="63"/>
      <c r="P272" s="60"/>
      <c r="Q272" s="60"/>
      <c r="R272" s="60"/>
      <c r="S272" s="60"/>
      <c r="T272" s="60"/>
    </row>
    <row r="273" spans="1:20" ht="13.5">
      <c r="A273" s="60"/>
      <c r="B273" s="60"/>
      <c r="C273" s="60"/>
      <c r="D273" s="60"/>
      <c r="E273" s="61"/>
      <c r="F273" s="60"/>
      <c r="G273" s="60"/>
      <c r="H273" s="60"/>
      <c r="I273" s="60"/>
      <c r="J273" s="60"/>
      <c r="K273" s="62"/>
      <c r="L273" s="60"/>
      <c r="M273" s="60"/>
      <c r="N273" s="60"/>
      <c r="O273" s="63"/>
      <c r="P273" s="60"/>
      <c r="Q273" s="60"/>
      <c r="R273" s="60"/>
      <c r="S273" s="60"/>
      <c r="T273" s="60"/>
    </row>
    <row r="274" spans="1:20" ht="13.5">
      <c r="A274" s="60"/>
      <c r="B274" s="60"/>
      <c r="C274" s="60"/>
      <c r="D274" s="60"/>
      <c r="E274" s="61"/>
      <c r="F274" s="60"/>
      <c r="G274" s="60"/>
      <c r="H274" s="60"/>
      <c r="I274" s="60"/>
      <c r="J274" s="60"/>
      <c r="K274" s="62"/>
      <c r="L274" s="60"/>
      <c r="M274" s="60"/>
      <c r="N274" s="60"/>
      <c r="O274" s="63"/>
      <c r="P274" s="60"/>
      <c r="Q274" s="60"/>
      <c r="R274" s="60"/>
      <c r="S274" s="60"/>
      <c r="T274" s="60"/>
    </row>
    <row r="275" spans="1:20" ht="13.5">
      <c r="A275" s="60"/>
      <c r="B275" s="60"/>
      <c r="C275" s="60"/>
      <c r="D275" s="60"/>
      <c r="E275" s="61"/>
      <c r="F275" s="60"/>
      <c r="G275" s="60"/>
      <c r="H275" s="60"/>
      <c r="I275" s="60"/>
      <c r="J275" s="60"/>
      <c r="K275" s="62"/>
      <c r="L275" s="60"/>
      <c r="M275" s="60"/>
      <c r="N275" s="60"/>
      <c r="O275" s="63"/>
      <c r="P275" s="60"/>
      <c r="Q275" s="60"/>
      <c r="R275" s="60"/>
      <c r="S275" s="60"/>
      <c r="T275" s="60"/>
    </row>
    <row r="276" spans="1:20" ht="13.5">
      <c r="A276" s="60"/>
      <c r="B276" s="60"/>
      <c r="C276" s="60"/>
      <c r="D276" s="60"/>
      <c r="E276" s="61"/>
      <c r="F276" s="60"/>
      <c r="G276" s="60"/>
      <c r="H276" s="60"/>
      <c r="I276" s="60"/>
      <c r="J276" s="60"/>
      <c r="K276" s="62"/>
      <c r="L276" s="60"/>
      <c r="M276" s="60"/>
      <c r="N276" s="60"/>
      <c r="O276" s="63"/>
      <c r="P276" s="60"/>
      <c r="Q276" s="60"/>
      <c r="R276" s="60"/>
      <c r="S276" s="60"/>
      <c r="T276" s="60"/>
    </row>
    <row r="277" spans="1:20" ht="13.5">
      <c r="A277" s="60"/>
      <c r="B277" s="60"/>
      <c r="C277" s="60"/>
      <c r="D277" s="60"/>
      <c r="E277" s="61"/>
      <c r="F277" s="60"/>
      <c r="G277" s="60"/>
      <c r="H277" s="60"/>
      <c r="I277" s="60"/>
      <c r="J277" s="60"/>
      <c r="K277" s="62"/>
      <c r="L277" s="60"/>
      <c r="M277" s="60"/>
      <c r="N277" s="60"/>
      <c r="O277" s="63"/>
      <c r="P277" s="60"/>
      <c r="Q277" s="60"/>
      <c r="R277" s="60"/>
      <c r="S277" s="60"/>
      <c r="T277" s="60"/>
    </row>
    <row r="278" spans="1:20" ht="13.5">
      <c r="A278" s="60"/>
      <c r="B278" s="60"/>
      <c r="C278" s="60"/>
      <c r="D278" s="60"/>
      <c r="E278" s="61"/>
      <c r="F278" s="60"/>
      <c r="G278" s="60"/>
      <c r="H278" s="60"/>
      <c r="I278" s="60"/>
      <c r="J278" s="60"/>
      <c r="K278" s="62"/>
      <c r="L278" s="60"/>
      <c r="M278" s="60"/>
      <c r="N278" s="60"/>
      <c r="O278" s="63"/>
      <c r="P278" s="60"/>
      <c r="Q278" s="60"/>
      <c r="R278" s="60"/>
      <c r="S278" s="60"/>
      <c r="T278" s="60"/>
    </row>
    <row r="279" spans="1:20" ht="13.5">
      <c r="A279" s="60"/>
      <c r="B279" s="60"/>
      <c r="C279" s="60"/>
      <c r="D279" s="60"/>
      <c r="E279" s="61"/>
      <c r="F279" s="60"/>
      <c r="G279" s="60"/>
      <c r="H279" s="60"/>
      <c r="I279" s="60"/>
      <c r="J279" s="60"/>
      <c r="K279" s="62"/>
      <c r="L279" s="60"/>
      <c r="M279" s="60"/>
      <c r="N279" s="60"/>
      <c r="O279" s="63"/>
      <c r="P279" s="60"/>
      <c r="Q279" s="60"/>
      <c r="R279" s="60"/>
      <c r="S279" s="60"/>
      <c r="T279" s="60"/>
    </row>
    <row r="280" spans="1:20" ht="13.5">
      <c r="A280" s="60"/>
      <c r="B280" s="60"/>
      <c r="C280" s="60"/>
      <c r="D280" s="60"/>
      <c r="E280" s="61"/>
      <c r="F280" s="60"/>
      <c r="G280" s="60"/>
      <c r="H280" s="60"/>
      <c r="I280" s="60"/>
      <c r="J280" s="60"/>
      <c r="K280" s="62"/>
      <c r="L280" s="60"/>
      <c r="M280" s="60"/>
      <c r="N280" s="60"/>
      <c r="O280" s="63"/>
      <c r="P280" s="60"/>
      <c r="Q280" s="60"/>
      <c r="R280" s="60"/>
      <c r="S280" s="60"/>
      <c r="T280" s="60"/>
    </row>
    <row r="281" spans="1:20" ht="13.5">
      <c r="A281" s="60"/>
      <c r="B281" s="60"/>
      <c r="C281" s="60"/>
      <c r="D281" s="60"/>
      <c r="E281" s="61"/>
      <c r="F281" s="60"/>
      <c r="G281" s="60"/>
      <c r="H281" s="60"/>
      <c r="I281" s="60"/>
      <c r="J281" s="60"/>
      <c r="K281" s="62"/>
      <c r="L281" s="60"/>
      <c r="M281" s="60"/>
      <c r="N281" s="60"/>
      <c r="O281" s="63"/>
      <c r="P281" s="60"/>
      <c r="Q281" s="60"/>
      <c r="R281" s="60"/>
      <c r="S281" s="60"/>
      <c r="T281" s="60"/>
    </row>
    <row r="282" spans="1:20" ht="13.5">
      <c r="A282" s="60"/>
      <c r="B282" s="60"/>
      <c r="C282" s="60"/>
      <c r="D282" s="60"/>
      <c r="E282" s="61"/>
      <c r="F282" s="60"/>
      <c r="G282" s="60"/>
      <c r="H282" s="60"/>
      <c r="I282" s="60"/>
      <c r="J282" s="60"/>
      <c r="K282" s="62"/>
      <c r="L282" s="60"/>
      <c r="M282" s="60"/>
      <c r="N282" s="60"/>
      <c r="O282" s="63"/>
      <c r="P282" s="60"/>
      <c r="Q282" s="60"/>
      <c r="R282" s="60"/>
      <c r="S282" s="60"/>
      <c r="T282" s="60"/>
    </row>
    <row r="283" spans="1:20" ht="13.5">
      <c r="A283" s="60"/>
      <c r="B283" s="60"/>
      <c r="C283" s="60"/>
      <c r="D283" s="60"/>
      <c r="E283" s="61"/>
      <c r="F283" s="60"/>
      <c r="G283" s="60"/>
      <c r="H283" s="60"/>
      <c r="I283" s="60"/>
      <c r="J283" s="60"/>
      <c r="K283" s="62"/>
      <c r="L283" s="60"/>
      <c r="M283" s="60"/>
      <c r="N283" s="60"/>
      <c r="O283" s="63"/>
      <c r="P283" s="60"/>
      <c r="Q283" s="60"/>
      <c r="R283" s="60"/>
      <c r="S283" s="60"/>
      <c r="T283" s="60"/>
    </row>
    <row r="284" spans="1:20" ht="13.5">
      <c r="A284" s="60"/>
      <c r="B284" s="60"/>
      <c r="C284" s="60"/>
      <c r="D284" s="60"/>
      <c r="E284" s="61"/>
      <c r="F284" s="60"/>
      <c r="G284" s="60"/>
      <c r="H284" s="60"/>
      <c r="I284" s="60"/>
      <c r="J284" s="60"/>
      <c r="K284" s="62"/>
      <c r="L284" s="60"/>
      <c r="M284" s="60"/>
      <c r="N284" s="60"/>
      <c r="O284" s="63"/>
      <c r="P284" s="60"/>
      <c r="Q284" s="60"/>
      <c r="R284" s="60"/>
      <c r="S284" s="60"/>
      <c r="T284" s="60"/>
    </row>
    <row r="285" spans="1:20" ht="13.5">
      <c r="A285" s="60"/>
      <c r="B285" s="60"/>
      <c r="C285" s="60"/>
      <c r="D285" s="60"/>
      <c r="E285" s="61"/>
      <c r="F285" s="60"/>
      <c r="G285" s="60"/>
      <c r="H285" s="60"/>
      <c r="I285" s="60"/>
      <c r="J285" s="60"/>
      <c r="K285" s="62"/>
      <c r="L285" s="60"/>
      <c r="M285" s="60"/>
      <c r="N285" s="60"/>
      <c r="O285" s="63"/>
      <c r="P285" s="60"/>
      <c r="Q285" s="60"/>
      <c r="R285" s="60"/>
      <c r="S285" s="60"/>
      <c r="T285" s="60"/>
    </row>
    <row r="286" spans="1:20" ht="13.5">
      <c r="A286" s="60"/>
      <c r="B286" s="60"/>
      <c r="C286" s="60"/>
      <c r="D286" s="60"/>
      <c r="E286" s="61"/>
      <c r="F286" s="60"/>
      <c r="G286" s="60"/>
      <c r="H286" s="60"/>
      <c r="I286" s="60"/>
      <c r="J286" s="60"/>
      <c r="K286" s="62"/>
      <c r="L286" s="60"/>
      <c r="M286" s="60"/>
      <c r="N286" s="60"/>
      <c r="O286" s="63"/>
      <c r="P286" s="60"/>
      <c r="Q286" s="60"/>
      <c r="R286" s="60"/>
      <c r="S286" s="60"/>
      <c r="T286" s="60"/>
    </row>
    <row r="287" spans="1:20" ht="13.5">
      <c r="A287" s="60"/>
      <c r="B287" s="60"/>
      <c r="C287" s="60"/>
      <c r="D287" s="60"/>
      <c r="E287" s="61"/>
      <c r="F287" s="60"/>
      <c r="G287" s="60"/>
      <c r="H287" s="60"/>
      <c r="I287" s="60"/>
      <c r="J287" s="60"/>
      <c r="K287" s="62"/>
      <c r="L287" s="60"/>
      <c r="M287" s="60"/>
      <c r="N287" s="60"/>
      <c r="O287" s="63"/>
      <c r="P287" s="60"/>
      <c r="Q287" s="60"/>
      <c r="R287" s="60"/>
      <c r="S287" s="60"/>
      <c r="T287" s="60"/>
    </row>
    <row r="288" spans="1:20" ht="13.5">
      <c r="A288" s="60"/>
      <c r="B288" s="60"/>
      <c r="C288" s="60"/>
      <c r="D288" s="60"/>
      <c r="E288" s="61"/>
      <c r="F288" s="60"/>
      <c r="G288" s="60"/>
      <c r="H288" s="60"/>
      <c r="I288" s="60"/>
      <c r="J288" s="60"/>
      <c r="K288" s="62"/>
      <c r="L288" s="60"/>
      <c r="M288" s="60"/>
      <c r="N288" s="60"/>
      <c r="O288" s="63"/>
      <c r="P288" s="60"/>
      <c r="Q288" s="60"/>
      <c r="R288" s="60"/>
      <c r="S288" s="60"/>
      <c r="T288" s="60"/>
    </row>
    <row r="289" spans="1:20" ht="13.5">
      <c r="A289" s="60"/>
      <c r="B289" s="60"/>
      <c r="C289" s="60"/>
      <c r="D289" s="60"/>
      <c r="E289" s="61"/>
      <c r="F289" s="60"/>
      <c r="G289" s="60"/>
      <c r="H289" s="60"/>
      <c r="I289" s="60"/>
      <c r="J289" s="60"/>
      <c r="K289" s="62"/>
      <c r="L289" s="60"/>
      <c r="M289" s="60"/>
      <c r="N289" s="60"/>
      <c r="O289" s="63"/>
      <c r="P289" s="60"/>
      <c r="Q289" s="60"/>
      <c r="R289" s="60"/>
      <c r="S289" s="60"/>
      <c r="T289" s="60"/>
    </row>
    <row r="290" spans="1:20" ht="13.5">
      <c r="A290" s="60"/>
      <c r="B290" s="60"/>
      <c r="C290" s="60"/>
      <c r="D290" s="60"/>
      <c r="E290" s="61"/>
      <c r="F290" s="60"/>
      <c r="G290" s="60"/>
      <c r="H290" s="60"/>
      <c r="I290" s="60"/>
      <c r="J290" s="60"/>
      <c r="K290" s="62"/>
      <c r="L290" s="60"/>
      <c r="M290" s="60"/>
      <c r="N290" s="60"/>
      <c r="O290" s="63"/>
      <c r="P290" s="60"/>
      <c r="Q290" s="60"/>
      <c r="R290" s="60"/>
      <c r="S290" s="60"/>
      <c r="T290" s="60"/>
    </row>
    <row r="291" spans="1:20" ht="13.5">
      <c r="A291" s="60"/>
      <c r="B291" s="60"/>
      <c r="C291" s="60"/>
      <c r="D291" s="60"/>
      <c r="E291" s="61"/>
      <c r="F291" s="60"/>
      <c r="G291" s="60"/>
      <c r="H291" s="60"/>
      <c r="I291" s="60"/>
      <c r="J291" s="60"/>
      <c r="K291" s="62"/>
      <c r="L291" s="60"/>
      <c r="M291" s="60"/>
      <c r="N291" s="60"/>
      <c r="O291" s="63"/>
      <c r="P291" s="60"/>
      <c r="Q291" s="60"/>
      <c r="R291" s="60"/>
      <c r="S291" s="60"/>
      <c r="T291" s="60"/>
    </row>
    <row r="292" spans="1:20" ht="13.5">
      <c r="A292" s="60"/>
      <c r="B292" s="60"/>
      <c r="C292" s="60"/>
      <c r="D292" s="60"/>
      <c r="E292" s="61"/>
      <c r="F292" s="60"/>
      <c r="G292" s="60"/>
      <c r="H292" s="60"/>
      <c r="I292" s="60"/>
      <c r="J292" s="60"/>
      <c r="K292" s="62"/>
      <c r="L292" s="60"/>
      <c r="M292" s="60"/>
      <c r="N292" s="60"/>
      <c r="O292" s="63"/>
      <c r="P292" s="60"/>
      <c r="Q292" s="60"/>
      <c r="R292" s="60"/>
      <c r="S292" s="60"/>
      <c r="T292" s="60"/>
    </row>
    <row r="293" spans="1:20" ht="13.5">
      <c r="A293" s="60"/>
      <c r="B293" s="60"/>
      <c r="C293" s="60"/>
      <c r="D293" s="60"/>
      <c r="E293" s="61"/>
      <c r="F293" s="60"/>
      <c r="G293" s="60"/>
      <c r="H293" s="60"/>
      <c r="I293" s="60"/>
      <c r="J293" s="60"/>
      <c r="K293" s="62"/>
      <c r="L293" s="60"/>
      <c r="M293" s="60"/>
      <c r="N293" s="60"/>
      <c r="O293" s="63"/>
      <c r="P293" s="60"/>
      <c r="Q293" s="60"/>
      <c r="R293" s="60"/>
      <c r="S293" s="60"/>
      <c r="T293" s="60"/>
    </row>
    <row r="294" spans="1:20" ht="13.5">
      <c r="A294" s="60"/>
      <c r="B294" s="60"/>
      <c r="C294" s="60"/>
      <c r="D294" s="60"/>
      <c r="E294" s="61"/>
      <c r="F294" s="60"/>
      <c r="G294" s="60"/>
      <c r="H294" s="60"/>
      <c r="I294" s="60"/>
      <c r="J294" s="60"/>
      <c r="K294" s="62"/>
      <c r="L294" s="60"/>
      <c r="M294" s="60"/>
      <c r="N294" s="60"/>
      <c r="O294" s="63"/>
      <c r="P294" s="60"/>
      <c r="Q294" s="60"/>
      <c r="R294" s="60"/>
      <c r="S294" s="60"/>
      <c r="T294" s="60"/>
    </row>
    <row r="295" spans="1:20" ht="13.5">
      <c r="A295" s="60"/>
      <c r="B295" s="60"/>
      <c r="C295" s="60"/>
      <c r="D295" s="60"/>
      <c r="E295" s="61"/>
      <c r="F295" s="60"/>
      <c r="G295" s="60"/>
      <c r="H295" s="60"/>
      <c r="I295" s="60"/>
      <c r="J295" s="60"/>
      <c r="K295" s="62"/>
      <c r="L295" s="60"/>
      <c r="M295" s="60"/>
      <c r="N295" s="60"/>
      <c r="O295" s="63"/>
      <c r="P295" s="60"/>
      <c r="Q295" s="60"/>
      <c r="R295" s="60"/>
      <c r="S295" s="60"/>
      <c r="T295" s="60"/>
    </row>
    <row r="296" spans="1:20" ht="13.5">
      <c r="A296" s="60"/>
      <c r="B296" s="60"/>
      <c r="C296" s="60"/>
      <c r="D296" s="60"/>
      <c r="E296" s="61"/>
      <c r="F296" s="60"/>
      <c r="G296" s="60"/>
      <c r="H296" s="60"/>
      <c r="I296" s="60"/>
      <c r="J296" s="60"/>
      <c r="K296" s="62"/>
      <c r="L296" s="60"/>
      <c r="M296" s="60"/>
      <c r="N296" s="60"/>
      <c r="O296" s="63"/>
      <c r="P296" s="60"/>
      <c r="Q296" s="60"/>
      <c r="R296" s="60"/>
      <c r="S296" s="60"/>
      <c r="T296" s="60"/>
    </row>
    <row r="297" spans="1:20" ht="13.5">
      <c r="A297" s="60"/>
      <c r="B297" s="60"/>
      <c r="C297" s="60"/>
      <c r="D297" s="60"/>
      <c r="E297" s="61"/>
      <c r="F297" s="60"/>
      <c r="G297" s="60"/>
      <c r="H297" s="60"/>
      <c r="I297" s="60"/>
      <c r="J297" s="60"/>
      <c r="K297" s="62"/>
      <c r="L297" s="60"/>
      <c r="M297" s="60"/>
      <c r="N297" s="60"/>
      <c r="O297" s="63"/>
      <c r="P297" s="60"/>
      <c r="Q297" s="60"/>
      <c r="R297" s="60"/>
      <c r="S297" s="60"/>
      <c r="T297" s="60"/>
    </row>
    <row r="298" spans="1:20" ht="13.5">
      <c r="A298" s="60"/>
      <c r="B298" s="60"/>
      <c r="C298" s="60"/>
      <c r="D298" s="60"/>
      <c r="E298" s="61"/>
      <c r="F298" s="60"/>
      <c r="G298" s="60"/>
      <c r="H298" s="60"/>
      <c r="I298" s="60"/>
      <c r="J298" s="60"/>
      <c r="K298" s="62"/>
      <c r="L298" s="60"/>
      <c r="M298" s="60"/>
      <c r="N298" s="60"/>
      <c r="O298" s="63"/>
      <c r="P298" s="60"/>
      <c r="Q298" s="60"/>
      <c r="R298" s="60"/>
      <c r="S298" s="60"/>
      <c r="T298" s="60"/>
    </row>
    <row r="299" spans="1:20" ht="13.5">
      <c r="A299" s="60"/>
      <c r="B299" s="60"/>
      <c r="C299" s="60"/>
      <c r="D299" s="60"/>
      <c r="E299" s="61"/>
      <c r="F299" s="60"/>
      <c r="G299" s="60"/>
      <c r="H299" s="60"/>
      <c r="I299" s="60"/>
      <c r="J299" s="60"/>
      <c r="K299" s="62"/>
      <c r="L299" s="60"/>
      <c r="M299" s="60"/>
      <c r="N299" s="60"/>
      <c r="O299" s="63"/>
      <c r="P299" s="60"/>
      <c r="Q299" s="60"/>
      <c r="R299" s="60"/>
      <c r="S299" s="60"/>
      <c r="T299" s="60"/>
    </row>
    <row r="300" spans="1:20" ht="13.5">
      <c r="A300" s="60"/>
      <c r="B300" s="60"/>
      <c r="C300" s="60"/>
      <c r="D300" s="60"/>
      <c r="E300" s="61"/>
      <c r="F300" s="60"/>
      <c r="G300" s="60"/>
      <c r="H300" s="60"/>
      <c r="I300" s="60"/>
      <c r="J300" s="60"/>
      <c r="K300" s="62"/>
      <c r="L300" s="60"/>
      <c r="M300" s="60"/>
      <c r="N300" s="60"/>
      <c r="O300" s="63"/>
      <c r="P300" s="60"/>
      <c r="Q300" s="60"/>
      <c r="R300" s="60"/>
      <c r="S300" s="60"/>
      <c r="T300" s="60"/>
    </row>
    <row r="301" spans="1:20" ht="13.5">
      <c r="A301" s="60"/>
      <c r="B301" s="60"/>
      <c r="C301" s="60"/>
      <c r="D301" s="60"/>
      <c r="E301" s="61"/>
      <c r="F301" s="60"/>
      <c r="G301" s="60"/>
      <c r="H301" s="60"/>
      <c r="I301" s="60"/>
      <c r="J301" s="60"/>
      <c r="K301" s="62"/>
      <c r="L301" s="60"/>
      <c r="M301" s="60"/>
      <c r="N301" s="60"/>
      <c r="O301" s="63"/>
      <c r="P301" s="60"/>
      <c r="Q301" s="60"/>
      <c r="R301" s="60"/>
      <c r="S301" s="60"/>
      <c r="T301" s="60"/>
    </row>
    <row r="302" spans="1:20" ht="13.5">
      <c r="A302" s="60"/>
      <c r="B302" s="60"/>
      <c r="C302" s="60"/>
      <c r="D302" s="60"/>
      <c r="E302" s="61"/>
      <c r="F302" s="60"/>
      <c r="G302" s="60"/>
      <c r="H302" s="60"/>
      <c r="I302" s="60"/>
      <c r="J302" s="60"/>
      <c r="K302" s="62"/>
      <c r="L302" s="60"/>
      <c r="M302" s="60"/>
      <c r="N302" s="60"/>
      <c r="O302" s="63"/>
      <c r="P302" s="60"/>
      <c r="Q302" s="60"/>
      <c r="R302" s="60"/>
      <c r="S302" s="60"/>
      <c r="T302" s="60"/>
    </row>
    <row r="303" spans="1:20" ht="13.5">
      <c r="A303" s="60"/>
      <c r="B303" s="60"/>
      <c r="C303" s="60"/>
      <c r="D303" s="60"/>
      <c r="E303" s="61"/>
      <c r="F303" s="60"/>
      <c r="G303" s="60"/>
      <c r="H303" s="60"/>
      <c r="I303" s="60"/>
      <c r="J303" s="60"/>
      <c r="K303" s="62"/>
      <c r="L303" s="60"/>
      <c r="M303" s="60"/>
      <c r="N303" s="60"/>
      <c r="O303" s="63"/>
      <c r="P303" s="60"/>
      <c r="Q303" s="60"/>
      <c r="R303" s="60"/>
      <c r="S303" s="60"/>
      <c r="T303" s="60"/>
    </row>
    <row r="304" spans="1:20" ht="13.5">
      <c r="A304" s="60"/>
      <c r="B304" s="60"/>
      <c r="C304" s="60"/>
      <c r="D304" s="60"/>
      <c r="E304" s="61"/>
      <c r="F304" s="60"/>
      <c r="G304" s="60"/>
      <c r="H304" s="60"/>
      <c r="I304" s="60"/>
      <c r="J304" s="60"/>
      <c r="K304" s="62"/>
      <c r="L304" s="60"/>
      <c r="M304" s="60"/>
      <c r="N304" s="60"/>
      <c r="O304" s="63"/>
      <c r="P304" s="60"/>
      <c r="Q304" s="60"/>
      <c r="R304" s="60"/>
      <c r="S304" s="60"/>
      <c r="T304" s="60"/>
    </row>
    <row r="305" spans="1:20" ht="13.5">
      <c r="A305" s="60"/>
      <c r="B305" s="60"/>
      <c r="C305" s="60"/>
      <c r="D305" s="60"/>
      <c r="E305" s="61"/>
      <c r="F305" s="60"/>
      <c r="G305" s="60"/>
      <c r="H305" s="60"/>
      <c r="I305" s="60"/>
      <c r="J305" s="60"/>
      <c r="K305" s="62"/>
      <c r="L305" s="60"/>
      <c r="M305" s="60"/>
      <c r="N305" s="60"/>
      <c r="O305" s="63"/>
      <c r="P305" s="60"/>
      <c r="Q305" s="60"/>
      <c r="R305" s="60"/>
      <c r="S305" s="60"/>
      <c r="T305" s="60"/>
    </row>
    <row r="306" spans="1:20" ht="13.5">
      <c r="A306" s="60"/>
      <c r="B306" s="60"/>
      <c r="C306" s="60"/>
      <c r="D306" s="60"/>
      <c r="E306" s="61"/>
      <c r="F306" s="60"/>
      <c r="G306" s="60"/>
      <c r="H306" s="60"/>
      <c r="I306" s="60"/>
      <c r="J306" s="60"/>
      <c r="K306" s="62"/>
      <c r="L306" s="60"/>
      <c r="M306" s="60"/>
      <c r="N306" s="60"/>
      <c r="O306" s="63"/>
      <c r="P306" s="60"/>
      <c r="Q306" s="60"/>
      <c r="R306" s="60"/>
      <c r="S306" s="60"/>
      <c r="T306" s="60"/>
    </row>
    <row r="307" spans="1:20" ht="13.5">
      <c r="A307" s="60"/>
      <c r="B307" s="60"/>
      <c r="C307" s="60"/>
      <c r="D307" s="60"/>
      <c r="E307" s="61"/>
      <c r="F307" s="60"/>
      <c r="G307" s="60"/>
      <c r="H307" s="60"/>
      <c r="I307" s="60"/>
      <c r="J307" s="60"/>
      <c r="K307" s="62"/>
      <c r="L307" s="60"/>
      <c r="M307" s="60"/>
      <c r="N307" s="60"/>
      <c r="O307" s="63"/>
      <c r="P307" s="60"/>
      <c r="Q307" s="60"/>
      <c r="R307" s="60"/>
      <c r="S307" s="60"/>
      <c r="T307" s="60"/>
    </row>
    <row r="308" spans="1:20" ht="13.5">
      <c r="A308" s="60"/>
      <c r="B308" s="60"/>
      <c r="C308" s="60"/>
      <c r="D308" s="60"/>
      <c r="E308" s="61"/>
      <c r="F308" s="60"/>
      <c r="G308" s="60"/>
      <c r="H308" s="60"/>
      <c r="I308" s="60"/>
      <c r="J308" s="60"/>
      <c r="K308" s="62"/>
      <c r="L308" s="60"/>
      <c r="M308" s="60"/>
      <c r="N308" s="60"/>
      <c r="O308" s="63"/>
      <c r="P308" s="60"/>
      <c r="Q308" s="60"/>
      <c r="R308" s="60"/>
      <c r="S308" s="60"/>
      <c r="T308" s="60"/>
    </row>
    <row r="309" spans="1:20" ht="13.5">
      <c r="A309" s="60"/>
      <c r="B309" s="60"/>
      <c r="C309" s="60"/>
      <c r="D309" s="60"/>
      <c r="E309" s="61"/>
      <c r="F309" s="60"/>
      <c r="G309" s="60"/>
      <c r="H309" s="60"/>
      <c r="I309" s="60"/>
      <c r="J309" s="60"/>
      <c r="K309" s="62"/>
      <c r="L309" s="60"/>
      <c r="M309" s="60"/>
      <c r="N309" s="60"/>
      <c r="O309" s="63"/>
      <c r="P309" s="60"/>
      <c r="Q309" s="60"/>
      <c r="R309" s="60"/>
      <c r="S309" s="60"/>
      <c r="T309" s="60"/>
    </row>
    <row r="310" spans="1:20" ht="13.5">
      <c r="A310" s="60"/>
      <c r="B310" s="60"/>
      <c r="C310" s="60"/>
      <c r="D310" s="60"/>
      <c r="E310" s="61"/>
      <c r="F310" s="60"/>
      <c r="G310" s="60"/>
      <c r="H310" s="60"/>
      <c r="I310" s="60"/>
      <c r="J310" s="60"/>
      <c r="K310" s="62"/>
      <c r="L310" s="60"/>
      <c r="M310" s="60"/>
      <c r="N310" s="60"/>
      <c r="O310" s="63"/>
      <c r="P310" s="60"/>
      <c r="Q310" s="60"/>
      <c r="R310" s="60"/>
      <c r="S310" s="60"/>
      <c r="T310" s="60"/>
    </row>
    <row r="311" spans="1:20" ht="13.5">
      <c r="A311" s="60"/>
      <c r="B311" s="60"/>
      <c r="C311" s="60"/>
      <c r="D311" s="60"/>
      <c r="E311" s="61"/>
      <c r="F311" s="60"/>
      <c r="G311" s="60"/>
      <c r="H311" s="60"/>
      <c r="I311" s="60"/>
      <c r="J311" s="60"/>
      <c r="K311" s="62"/>
      <c r="L311" s="60"/>
      <c r="M311" s="60"/>
      <c r="N311" s="60"/>
      <c r="O311" s="63"/>
      <c r="P311" s="60"/>
      <c r="Q311" s="60"/>
      <c r="R311" s="60"/>
      <c r="S311" s="60"/>
      <c r="T311" s="60"/>
    </row>
    <row r="312" spans="1:20" ht="13.5">
      <c r="A312" s="60"/>
      <c r="B312" s="60"/>
      <c r="C312" s="60"/>
      <c r="D312" s="60"/>
      <c r="E312" s="61"/>
      <c r="F312" s="60"/>
      <c r="G312" s="60"/>
      <c r="H312" s="60"/>
      <c r="I312" s="60"/>
      <c r="J312" s="60"/>
      <c r="K312" s="62"/>
      <c r="L312" s="60"/>
      <c r="M312" s="60"/>
      <c r="N312" s="60"/>
      <c r="O312" s="63"/>
      <c r="P312" s="60"/>
      <c r="Q312" s="60"/>
      <c r="R312" s="60"/>
      <c r="S312" s="60"/>
      <c r="T312" s="60"/>
    </row>
    <row r="313" spans="1:20" ht="13.5">
      <c r="A313" s="60"/>
      <c r="B313" s="60"/>
      <c r="C313" s="60"/>
      <c r="D313" s="60"/>
      <c r="E313" s="61"/>
      <c r="F313" s="60"/>
      <c r="G313" s="60"/>
      <c r="H313" s="60"/>
      <c r="I313" s="60"/>
      <c r="J313" s="60"/>
      <c r="K313" s="62"/>
      <c r="L313" s="60"/>
      <c r="M313" s="60"/>
      <c r="N313" s="60"/>
      <c r="O313" s="63"/>
      <c r="P313" s="60"/>
      <c r="Q313" s="60"/>
      <c r="R313" s="60"/>
      <c r="S313" s="60"/>
      <c r="T313" s="60"/>
    </row>
    <row r="314" spans="1:20" ht="13.5">
      <c r="A314" s="60"/>
      <c r="B314" s="60"/>
      <c r="C314" s="60"/>
      <c r="D314" s="60"/>
      <c r="E314" s="61"/>
      <c r="F314" s="60"/>
      <c r="G314" s="60"/>
      <c r="H314" s="60"/>
      <c r="I314" s="60"/>
      <c r="J314" s="60"/>
      <c r="K314" s="62"/>
      <c r="L314" s="60"/>
      <c r="M314" s="60"/>
      <c r="N314" s="60"/>
      <c r="O314" s="63"/>
      <c r="P314" s="60"/>
      <c r="Q314" s="60"/>
      <c r="R314" s="60"/>
      <c r="S314" s="60"/>
      <c r="T314" s="60"/>
    </row>
    <row r="315" spans="1:20" ht="13.5">
      <c r="A315" s="60"/>
      <c r="B315" s="60"/>
      <c r="C315" s="60"/>
      <c r="D315" s="60"/>
      <c r="E315" s="61"/>
      <c r="F315" s="60"/>
      <c r="G315" s="60"/>
      <c r="H315" s="60"/>
      <c r="I315" s="60"/>
      <c r="J315" s="60"/>
      <c r="K315" s="62"/>
      <c r="L315" s="60"/>
      <c r="M315" s="60"/>
      <c r="N315" s="60"/>
      <c r="O315" s="63"/>
      <c r="P315" s="60"/>
      <c r="Q315" s="60"/>
      <c r="R315" s="60"/>
      <c r="S315" s="60"/>
      <c r="T315" s="60"/>
    </row>
    <row r="316" spans="1:20" ht="13.5">
      <c r="A316" s="60"/>
      <c r="B316" s="60"/>
      <c r="C316" s="60"/>
      <c r="D316" s="60"/>
      <c r="E316" s="61"/>
      <c r="F316" s="60"/>
      <c r="G316" s="60"/>
      <c r="H316" s="60"/>
      <c r="I316" s="60"/>
      <c r="J316" s="60"/>
      <c r="K316" s="62"/>
      <c r="L316" s="60"/>
      <c r="M316" s="60"/>
      <c r="N316" s="60"/>
      <c r="O316" s="63"/>
      <c r="P316" s="60"/>
      <c r="Q316" s="60"/>
      <c r="R316" s="60"/>
      <c r="S316" s="60"/>
      <c r="T316" s="60"/>
    </row>
    <row r="317" spans="1:20" ht="13.5">
      <c r="A317" s="60"/>
      <c r="B317" s="60"/>
      <c r="C317" s="60"/>
      <c r="D317" s="60"/>
      <c r="E317" s="61"/>
      <c r="F317" s="60"/>
      <c r="G317" s="60"/>
      <c r="H317" s="60"/>
      <c r="I317" s="60"/>
      <c r="J317" s="60"/>
      <c r="K317" s="62"/>
      <c r="L317" s="60"/>
      <c r="M317" s="60"/>
      <c r="N317" s="60"/>
      <c r="O317" s="63"/>
      <c r="P317" s="60"/>
      <c r="Q317" s="60"/>
      <c r="R317" s="60"/>
      <c r="S317" s="60"/>
      <c r="T317" s="60"/>
    </row>
    <row r="318" spans="1:20" ht="13.5">
      <c r="A318" s="60"/>
      <c r="B318" s="60"/>
      <c r="C318" s="60"/>
      <c r="D318" s="60"/>
      <c r="E318" s="61"/>
      <c r="F318" s="60"/>
      <c r="G318" s="60"/>
      <c r="H318" s="60"/>
      <c r="I318" s="60"/>
      <c r="J318" s="60"/>
      <c r="K318" s="62"/>
      <c r="L318" s="60"/>
      <c r="M318" s="60"/>
      <c r="N318" s="60"/>
      <c r="O318" s="63"/>
      <c r="P318" s="60"/>
      <c r="Q318" s="60"/>
      <c r="R318" s="60"/>
      <c r="S318" s="60"/>
      <c r="T318" s="60"/>
    </row>
    <row r="319" spans="1:20" ht="13.5">
      <c r="A319" s="60"/>
      <c r="B319" s="60"/>
      <c r="C319" s="60"/>
      <c r="D319" s="60"/>
      <c r="E319" s="61"/>
      <c r="F319" s="60"/>
      <c r="G319" s="60"/>
      <c r="H319" s="60"/>
      <c r="I319" s="60"/>
      <c r="J319" s="60"/>
      <c r="K319" s="62"/>
      <c r="L319" s="60"/>
      <c r="M319" s="60"/>
      <c r="N319" s="60"/>
      <c r="O319" s="63"/>
      <c r="P319" s="60"/>
      <c r="Q319" s="60"/>
      <c r="R319" s="60"/>
      <c r="S319" s="60"/>
      <c r="T319" s="60"/>
    </row>
    <row r="320" spans="1:20" ht="13.5">
      <c r="A320" s="60"/>
      <c r="B320" s="60"/>
      <c r="C320" s="60"/>
      <c r="D320" s="60"/>
      <c r="E320" s="61"/>
      <c r="F320" s="60"/>
      <c r="G320" s="60"/>
      <c r="H320" s="60"/>
      <c r="I320" s="60"/>
      <c r="J320" s="60"/>
      <c r="K320" s="62"/>
      <c r="L320" s="60"/>
      <c r="M320" s="60"/>
      <c r="N320" s="60"/>
      <c r="O320" s="63"/>
      <c r="P320" s="60"/>
      <c r="Q320" s="60"/>
      <c r="R320" s="60"/>
      <c r="S320" s="60"/>
      <c r="T320" s="60"/>
    </row>
    <row r="321" spans="1:20" ht="13.5">
      <c r="A321" s="60"/>
      <c r="B321" s="60"/>
      <c r="C321" s="60"/>
      <c r="D321" s="60"/>
      <c r="E321" s="61"/>
      <c r="F321" s="60"/>
      <c r="G321" s="60"/>
      <c r="H321" s="60"/>
      <c r="I321" s="60"/>
      <c r="J321" s="60"/>
      <c r="K321" s="62"/>
      <c r="L321" s="60"/>
      <c r="M321" s="60"/>
      <c r="N321" s="60"/>
      <c r="O321" s="63"/>
      <c r="P321" s="60"/>
      <c r="Q321" s="60"/>
      <c r="R321" s="60"/>
      <c r="S321" s="60"/>
      <c r="T321" s="60"/>
    </row>
    <row r="322" spans="1:20" ht="13.5">
      <c r="A322" s="60"/>
      <c r="B322" s="60"/>
      <c r="C322" s="60"/>
      <c r="D322" s="60"/>
      <c r="E322" s="61"/>
      <c r="F322" s="60"/>
      <c r="G322" s="60"/>
      <c r="H322" s="60"/>
      <c r="I322" s="60"/>
      <c r="J322" s="60"/>
      <c r="K322" s="62"/>
      <c r="L322" s="60"/>
      <c r="M322" s="60"/>
      <c r="N322" s="60"/>
      <c r="O322" s="63"/>
      <c r="P322" s="60"/>
      <c r="Q322" s="60"/>
      <c r="R322" s="60"/>
      <c r="S322" s="60"/>
      <c r="T322" s="60"/>
    </row>
    <row r="323" spans="1:20" ht="13.5">
      <c r="A323" s="60"/>
      <c r="B323" s="60"/>
      <c r="C323" s="60"/>
      <c r="D323" s="60"/>
      <c r="E323" s="61"/>
      <c r="F323" s="60"/>
      <c r="G323" s="60"/>
      <c r="H323" s="60"/>
      <c r="I323" s="60"/>
      <c r="J323" s="60"/>
      <c r="K323" s="62"/>
      <c r="L323" s="60"/>
      <c r="M323" s="60"/>
      <c r="N323" s="60"/>
      <c r="O323" s="63"/>
      <c r="P323" s="60"/>
      <c r="Q323" s="60"/>
      <c r="R323" s="60"/>
      <c r="S323" s="60"/>
      <c r="T323" s="60"/>
    </row>
    <row r="324" spans="1:20" ht="13.5">
      <c r="A324" s="60"/>
      <c r="B324" s="60"/>
      <c r="C324" s="60"/>
      <c r="D324" s="60"/>
      <c r="E324" s="61"/>
      <c r="F324" s="60"/>
      <c r="G324" s="60"/>
      <c r="H324" s="60"/>
      <c r="I324" s="60"/>
      <c r="J324" s="60"/>
      <c r="K324" s="62"/>
      <c r="L324" s="60"/>
      <c r="M324" s="60"/>
      <c r="N324" s="60"/>
      <c r="O324" s="63"/>
      <c r="P324" s="60"/>
      <c r="Q324" s="60"/>
      <c r="R324" s="60"/>
      <c r="S324" s="60"/>
      <c r="T324" s="60"/>
    </row>
    <row r="325" spans="1:20" ht="13.5">
      <c r="A325" s="60"/>
      <c r="B325" s="60"/>
      <c r="C325" s="60"/>
      <c r="D325" s="60"/>
      <c r="E325" s="61"/>
      <c r="F325" s="60"/>
      <c r="G325" s="60"/>
      <c r="H325" s="60"/>
      <c r="I325" s="60"/>
      <c r="J325" s="60"/>
      <c r="K325" s="62"/>
      <c r="L325" s="60"/>
      <c r="M325" s="60"/>
      <c r="N325" s="60"/>
      <c r="O325" s="63"/>
      <c r="P325" s="60"/>
      <c r="Q325" s="60"/>
      <c r="R325" s="60"/>
      <c r="S325" s="60"/>
      <c r="T325" s="60"/>
    </row>
    <row r="326" spans="1:20" ht="13.5">
      <c r="A326" s="60"/>
      <c r="B326" s="60"/>
      <c r="C326" s="60"/>
      <c r="D326" s="60"/>
      <c r="E326" s="61"/>
      <c r="F326" s="60"/>
      <c r="G326" s="60"/>
      <c r="H326" s="60"/>
      <c r="I326" s="60"/>
      <c r="J326" s="60"/>
      <c r="K326" s="62"/>
      <c r="L326" s="60"/>
      <c r="M326" s="60"/>
      <c r="N326" s="60"/>
      <c r="O326" s="63"/>
      <c r="P326" s="60"/>
      <c r="Q326" s="60"/>
      <c r="R326" s="60"/>
      <c r="S326" s="60"/>
      <c r="T326" s="60"/>
    </row>
    <row r="327" spans="1:20" ht="13.5">
      <c r="A327" s="60"/>
      <c r="B327" s="60"/>
      <c r="C327" s="60"/>
      <c r="D327" s="60"/>
      <c r="E327" s="61"/>
      <c r="F327" s="60"/>
      <c r="G327" s="60"/>
      <c r="H327" s="60"/>
      <c r="I327" s="60"/>
      <c r="J327" s="60"/>
      <c r="K327" s="62"/>
      <c r="L327" s="60"/>
      <c r="M327" s="60"/>
      <c r="N327" s="60"/>
      <c r="O327" s="63"/>
      <c r="P327" s="60"/>
      <c r="Q327" s="60"/>
      <c r="R327" s="60"/>
      <c r="S327" s="60"/>
      <c r="T327" s="60"/>
    </row>
    <row r="328" spans="1:20" ht="13.5">
      <c r="A328" s="60"/>
      <c r="B328" s="60"/>
      <c r="C328" s="60"/>
      <c r="D328" s="60"/>
      <c r="E328" s="61"/>
      <c r="F328" s="60"/>
      <c r="G328" s="60"/>
      <c r="H328" s="60"/>
      <c r="I328" s="60"/>
      <c r="J328" s="60"/>
      <c r="K328" s="62"/>
      <c r="L328" s="60"/>
      <c r="M328" s="60"/>
      <c r="N328" s="60"/>
      <c r="O328" s="63"/>
      <c r="P328" s="60"/>
      <c r="Q328" s="60"/>
      <c r="R328" s="60"/>
      <c r="S328" s="60"/>
      <c r="T328" s="60"/>
    </row>
    <row r="329" spans="1:20" ht="13.5">
      <c r="A329" s="60"/>
      <c r="B329" s="60"/>
      <c r="C329" s="60"/>
      <c r="D329" s="60"/>
      <c r="E329" s="61"/>
      <c r="F329" s="60"/>
      <c r="G329" s="60"/>
      <c r="H329" s="60"/>
      <c r="I329" s="60"/>
      <c r="J329" s="60"/>
      <c r="K329" s="62"/>
      <c r="L329" s="60"/>
      <c r="M329" s="60"/>
      <c r="N329" s="60"/>
      <c r="O329" s="63"/>
      <c r="P329" s="60"/>
      <c r="Q329" s="60"/>
      <c r="R329" s="60"/>
      <c r="S329" s="60"/>
      <c r="T329" s="60"/>
    </row>
    <row r="330" spans="1:20" ht="13.5">
      <c r="A330" s="60"/>
      <c r="B330" s="60"/>
      <c r="C330" s="60"/>
      <c r="D330" s="60"/>
      <c r="E330" s="61"/>
      <c r="F330" s="60"/>
      <c r="G330" s="60"/>
      <c r="H330" s="60"/>
      <c r="I330" s="60"/>
      <c r="J330" s="60"/>
      <c r="K330" s="62"/>
      <c r="L330" s="60"/>
      <c r="M330" s="60"/>
      <c r="N330" s="60"/>
      <c r="O330" s="63"/>
      <c r="P330" s="60"/>
      <c r="Q330" s="60"/>
      <c r="R330" s="60"/>
      <c r="S330" s="60"/>
      <c r="T330" s="60"/>
    </row>
    <row r="331" spans="1:20" ht="13.5">
      <c r="A331" s="60"/>
      <c r="B331" s="60"/>
      <c r="C331" s="60"/>
      <c r="D331" s="60"/>
      <c r="E331" s="61"/>
      <c r="F331" s="60"/>
      <c r="G331" s="60"/>
      <c r="H331" s="60"/>
      <c r="I331" s="60"/>
      <c r="J331" s="60"/>
      <c r="K331" s="62"/>
      <c r="L331" s="60"/>
      <c r="M331" s="60"/>
      <c r="N331" s="60"/>
      <c r="O331" s="63"/>
      <c r="P331" s="60"/>
      <c r="Q331" s="60"/>
      <c r="R331" s="60"/>
      <c r="S331" s="60"/>
      <c r="T331" s="60"/>
    </row>
    <row r="332" spans="1:20" ht="13.5">
      <c r="A332" s="60"/>
      <c r="B332" s="60"/>
      <c r="C332" s="60"/>
      <c r="D332" s="60"/>
      <c r="E332" s="61"/>
      <c r="F332" s="60"/>
      <c r="G332" s="60"/>
      <c r="H332" s="60"/>
      <c r="I332" s="60"/>
      <c r="J332" s="60"/>
      <c r="K332" s="62"/>
      <c r="L332" s="60"/>
      <c r="M332" s="60"/>
      <c r="N332" s="60"/>
      <c r="O332" s="63"/>
      <c r="P332" s="60"/>
      <c r="Q332" s="60"/>
      <c r="R332" s="60"/>
      <c r="S332" s="60"/>
      <c r="T332" s="60"/>
    </row>
    <row r="333" spans="1:20" ht="13.5">
      <c r="A333" s="60"/>
      <c r="B333" s="60"/>
      <c r="C333" s="60"/>
      <c r="D333" s="60"/>
      <c r="E333" s="61"/>
      <c r="F333" s="60"/>
      <c r="G333" s="60"/>
      <c r="H333" s="60"/>
      <c r="I333" s="60"/>
      <c r="J333" s="60"/>
      <c r="K333" s="62"/>
      <c r="L333" s="60"/>
      <c r="M333" s="60"/>
      <c r="N333" s="60"/>
      <c r="O333" s="63"/>
      <c r="P333" s="60"/>
      <c r="Q333" s="60"/>
      <c r="R333" s="60"/>
      <c r="S333" s="60"/>
      <c r="T333" s="60"/>
    </row>
    <row r="334" spans="1:20" ht="13.5">
      <c r="A334" s="60"/>
      <c r="B334" s="60"/>
      <c r="C334" s="60"/>
      <c r="D334" s="60"/>
      <c r="E334" s="61"/>
      <c r="F334" s="60"/>
      <c r="G334" s="60"/>
      <c r="H334" s="60"/>
      <c r="I334" s="60"/>
      <c r="J334" s="60"/>
      <c r="K334" s="62"/>
      <c r="L334" s="60"/>
      <c r="M334" s="60"/>
      <c r="N334" s="60"/>
      <c r="O334" s="63"/>
      <c r="P334" s="60"/>
      <c r="Q334" s="60"/>
      <c r="R334" s="60"/>
      <c r="S334" s="60"/>
      <c r="T334" s="60"/>
    </row>
    <row r="335" spans="1:20" ht="13.5">
      <c r="A335" s="60"/>
      <c r="B335" s="60"/>
      <c r="C335" s="60"/>
      <c r="D335" s="60"/>
      <c r="E335" s="61"/>
      <c r="F335" s="60"/>
      <c r="G335" s="60"/>
      <c r="H335" s="60"/>
      <c r="I335" s="60"/>
      <c r="J335" s="60"/>
      <c r="K335" s="62"/>
      <c r="L335" s="60"/>
      <c r="M335" s="60"/>
      <c r="N335" s="60"/>
      <c r="O335" s="63"/>
      <c r="P335" s="60"/>
      <c r="Q335" s="60"/>
      <c r="R335" s="60"/>
      <c r="S335" s="60"/>
      <c r="T335" s="60"/>
    </row>
    <row r="336" spans="1:20" ht="13.5">
      <c r="A336" s="60"/>
      <c r="B336" s="60"/>
      <c r="C336" s="60"/>
      <c r="D336" s="60"/>
      <c r="E336" s="61"/>
      <c r="F336" s="60"/>
      <c r="G336" s="60"/>
      <c r="H336" s="60"/>
      <c r="I336" s="60"/>
      <c r="J336" s="60"/>
      <c r="K336" s="62"/>
      <c r="L336" s="60"/>
      <c r="M336" s="60"/>
      <c r="N336" s="60"/>
      <c r="O336" s="63"/>
      <c r="P336" s="60"/>
      <c r="Q336" s="60"/>
      <c r="R336" s="60"/>
      <c r="S336" s="60"/>
      <c r="T336" s="60"/>
    </row>
    <row r="337" spans="1:20" ht="13.5">
      <c r="A337" s="60"/>
      <c r="B337" s="60"/>
      <c r="C337" s="60"/>
      <c r="D337" s="60"/>
      <c r="E337" s="61"/>
      <c r="F337" s="60"/>
      <c r="G337" s="60"/>
      <c r="H337" s="60"/>
      <c r="I337" s="60"/>
      <c r="J337" s="60"/>
      <c r="K337" s="62"/>
      <c r="L337" s="60"/>
      <c r="M337" s="60"/>
      <c r="N337" s="60"/>
      <c r="O337" s="63"/>
      <c r="P337" s="60"/>
      <c r="Q337" s="60"/>
      <c r="R337" s="60"/>
      <c r="S337" s="60"/>
      <c r="T337" s="60"/>
    </row>
    <row r="338" spans="1:20" ht="13.5">
      <c r="A338" s="60"/>
      <c r="B338" s="60"/>
      <c r="C338" s="60"/>
      <c r="D338" s="60"/>
      <c r="E338" s="61"/>
      <c r="F338" s="60"/>
      <c r="G338" s="60"/>
      <c r="H338" s="60"/>
      <c r="I338" s="60"/>
      <c r="J338" s="60"/>
      <c r="K338" s="62"/>
      <c r="L338" s="60"/>
      <c r="M338" s="60"/>
      <c r="N338" s="60"/>
      <c r="O338" s="63"/>
      <c r="P338" s="60"/>
      <c r="Q338" s="60"/>
      <c r="R338" s="60"/>
      <c r="S338" s="60"/>
      <c r="T338" s="60"/>
    </row>
    <row r="339" spans="1:20" ht="13.5">
      <c r="A339" s="60"/>
      <c r="B339" s="60"/>
      <c r="C339" s="60"/>
      <c r="D339" s="60"/>
      <c r="E339" s="61"/>
      <c r="F339" s="60"/>
      <c r="G339" s="60"/>
      <c r="H339" s="60"/>
      <c r="I339" s="60"/>
      <c r="J339" s="60"/>
      <c r="K339" s="62"/>
      <c r="L339" s="60"/>
      <c r="M339" s="60"/>
      <c r="N339" s="60"/>
      <c r="O339" s="63"/>
      <c r="P339" s="60"/>
      <c r="Q339" s="60"/>
      <c r="R339" s="60"/>
      <c r="S339" s="60"/>
      <c r="T339" s="60"/>
    </row>
    <row r="340" spans="1:20" ht="13.5">
      <c r="A340" s="60"/>
      <c r="B340" s="60"/>
      <c r="C340" s="60"/>
      <c r="D340" s="60"/>
      <c r="E340" s="61"/>
      <c r="F340" s="60"/>
      <c r="G340" s="60"/>
      <c r="H340" s="60"/>
      <c r="I340" s="60"/>
      <c r="J340" s="60"/>
      <c r="K340" s="62"/>
      <c r="L340" s="60"/>
      <c r="M340" s="60"/>
      <c r="N340" s="60"/>
      <c r="O340" s="63"/>
      <c r="P340" s="60"/>
      <c r="Q340" s="60"/>
      <c r="R340" s="60"/>
      <c r="S340" s="60"/>
      <c r="T340" s="60"/>
    </row>
    <row r="341" spans="1:20" ht="13.5">
      <c r="A341" s="60"/>
      <c r="B341" s="60"/>
      <c r="C341" s="60"/>
      <c r="D341" s="60"/>
      <c r="E341" s="61"/>
      <c r="F341" s="60"/>
      <c r="G341" s="60"/>
      <c r="H341" s="60"/>
      <c r="I341" s="60"/>
      <c r="J341" s="60"/>
      <c r="K341" s="62"/>
      <c r="L341" s="60"/>
      <c r="M341" s="60"/>
      <c r="N341" s="60"/>
      <c r="O341" s="63"/>
      <c r="P341" s="60"/>
      <c r="Q341" s="60"/>
      <c r="R341" s="60"/>
      <c r="S341" s="60"/>
      <c r="T341" s="60"/>
    </row>
    <row r="342" spans="1:20" ht="13.5">
      <c r="A342" s="60"/>
      <c r="B342" s="60"/>
      <c r="C342" s="60"/>
      <c r="D342" s="60"/>
      <c r="E342" s="61"/>
      <c r="F342" s="60"/>
      <c r="G342" s="60"/>
      <c r="H342" s="60"/>
      <c r="I342" s="60"/>
      <c r="J342" s="60"/>
      <c r="K342" s="62"/>
      <c r="L342" s="60"/>
      <c r="M342" s="60"/>
      <c r="N342" s="60"/>
      <c r="O342" s="63"/>
      <c r="P342" s="60"/>
      <c r="Q342" s="60"/>
      <c r="R342" s="60"/>
      <c r="S342" s="60"/>
      <c r="T342" s="60"/>
    </row>
    <row r="343" spans="1:20" ht="13.5">
      <c r="A343" s="60"/>
      <c r="B343" s="60"/>
      <c r="C343" s="60"/>
      <c r="D343" s="60"/>
      <c r="E343" s="61"/>
      <c r="F343" s="60"/>
      <c r="G343" s="60"/>
      <c r="H343" s="60"/>
      <c r="I343" s="60"/>
      <c r="J343" s="60"/>
      <c r="K343" s="62"/>
      <c r="L343" s="60"/>
      <c r="M343" s="60"/>
      <c r="N343" s="60"/>
      <c r="O343" s="63"/>
      <c r="P343" s="60"/>
      <c r="Q343" s="60"/>
      <c r="R343" s="60"/>
      <c r="S343" s="60"/>
      <c r="T343" s="60"/>
    </row>
    <row r="344" spans="1:20" ht="13.5">
      <c r="A344" s="60"/>
      <c r="B344" s="60"/>
      <c r="C344" s="60"/>
      <c r="D344" s="60"/>
      <c r="E344" s="61"/>
      <c r="F344" s="60"/>
      <c r="G344" s="60"/>
      <c r="H344" s="60"/>
      <c r="I344" s="60"/>
      <c r="J344" s="60"/>
      <c r="K344" s="62"/>
      <c r="L344" s="60"/>
      <c r="M344" s="60"/>
      <c r="N344" s="60"/>
      <c r="O344" s="63"/>
      <c r="P344" s="60"/>
      <c r="Q344" s="60"/>
      <c r="R344" s="60"/>
      <c r="S344" s="60"/>
      <c r="T344" s="60"/>
    </row>
    <row r="345" spans="1:20" ht="13.5">
      <c r="A345" s="60"/>
      <c r="B345" s="60"/>
      <c r="C345" s="60"/>
      <c r="D345" s="60"/>
      <c r="E345" s="61"/>
      <c r="F345" s="60"/>
      <c r="G345" s="60"/>
      <c r="H345" s="60"/>
      <c r="I345" s="60"/>
      <c r="J345" s="60"/>
      <c r="K345" s="62"/>
      <c r="L345" s="60"/>
      <c r="M345" s="60"/>
      <c r="N345" s="60"/>
      <c r="O345" s="63"/>
      <c r="P345" s="60"/>
      <c r="Q345" s="60"/>
      <c r="R345" s="60"/>
      <c r="S345" s="60"/>
      <c r="T345" s="60"/>
    </row>
    <row r="346" spans="1:20" ht="13.5">
      <c r="A346" s="60"/>
      <c r="B346" s="60"/>
      <c r="C346" s="60"/>
      <c r="D346" s="60"/>
      <c r="E346" s="61"/>
      <c r="F346" s="60"/>
      <c r="G346" s="60"/>
      <c r="H346" s="60"/>
      <c r="I346" s="60"/>
      <c r="J346" s="60"/>
      <c r="K346" s="62"/>
      <c r="L346" s="60"/>
      <c r="M346" s="60"/>
      <c r="N346" s="60"/>
      <c r="O346" s="63"/>
      <c r="P346" s="60"/>
      <c r="Q346" s="60"/>
      <c r="R346" s="60"/>
      <c r="S346" s="60"/>
      <c r="T346" s="60"/>
    </row>
    <row r="347" spans="1:20" ht="13.5">
      <c r="A347" s="60"/>
      <c r="B347" s="60"/>
      <c r="C347" s="60"/>
      <c r="D347" s="60"/>
      <c r="E347" s="61"/>
      <c r="F347" s="60"/>
      <c r="G347" s="60"/>
      <c r="H347" s="60"/>
      <c r="I347" s="60"/>
      <c r="J347" s="60"/>
      <c r="K347" s="62"/>
      <c r="L347" s="60"/>
      <c r="M347" s="60"/>
      <c r="N347" s="60"/>
      <c r="O347" s="63"/>
      <c r="P347" s="60"/>
      <c r="Q347" s="60"/>
      <c r="R347" s="60"/>
      <c r="S347" s="60"/>
      <c r="T347" s="60"/>
    </row>
    <row r="348" spans="1:20" ht="13.5">
      <c r="A348" s="60"/>
      <c r="B348" s="60"/>
      <c r="C348" s="60"/>
      <c r="D348" s="60"/>
      <c r="E348" s="61"/>
      <c r="F348" s="60"/>
      <c r="G348" s="60"/>
      <c r="H348" s="60"/>
      <c r="I348" s="60"/>
      <c r="J348" s="60"/>
      <c r="K348" s="62"/>
      <c r="L348" s="60"/>
      <c r="M348" s="60"/>
      <c r="N348" s="60"/>
      <c r="O348" s="63"/>
      <c r="P348" s="60"/>
      <c r="Q348" s="60"/>
      <c r="R348" s="60"/>
      <c r="S348" s="60"/>
      <c r="T348" s="60"/>
    </row>
    <row r="349" spans="1:20" ht="13.5">
      <c r="A349" s="60"/>
      <c r="B349" s="60"/>
      <c r="C349" s="60"/>
      <c r="D349" s="60"/>
      <c r="E349" s="61"/>
      <c r="F349" s="60"/>
      <c r="G349" s="60"/>
      <c r="H349" s="60"/>
      <c r="I349" s="60"/>
      <c r="J349" s="60"/>
      <c r="K349" s="62"/>
      <c r="L349" s="60"/>
      <c r="M349" s="60"/>
      <c r="N349" s="60"/>
      <c r="O349" s="63"/>
      <c r="P349" s="60"/>
      <c r="Q349" s="60"/>
      <c r="R349" s="60"/>
      <c r="S349" s="60"/>
      <c r="T349" s="60"/>
    </row>
    <row r="350" spans="1:20" ht="13.5">
      <c r="A350" s="60"/>
      <c r="B350" s="60"/>
      <c r="C350" s="60"/>
      <c r="D350" s="60"/>
      <c r="E350" s="61"/>
      <c r="F350" s="60"/>
      <c r="G350" s="60"/>
      <c r="H350" s="60"/>
      <c r="I350" s="60"/>
      <c r="J350" s="60"/>
      <c r="K350" s="62"/>
      <c r="L350" s="60"/>
      <c r="M350" s="60"/>
      <c r="N350" s="60"/>
      <c r="O350" s="63"/>
      <c r="P350" s="60"/>
      <c r="Q350" s="60"/>
      <c r="R350" s="60"/>
      <c r="S350" s="60"/>
      <c r="T350" s="60"/>
    </row>
    <row r="351" spans="1:20" ht="13.5">
      <c r="A351" s="60"/>
      <c r="B351" s="60"/>
      <c r="C351" s="60"/>
      <c r="D351" s="60"/>
      <c r="E351" s="61"/>
      <c r="F351" s="60"/>
      <c r="G351" s="60"/>
      <c r="H351" s="60"/>
      <c r="I351" s="60"/>
      <c r="J351" s="60"/>
      <c r="K351" s="62"/>
      <c r="L351" s="60"/>
      <c r="M351" s="60"/>
      <c r="N351" s="60"/>
      <c r="O351" s="63"/>
      <c r="P351" s="60"/>
      <c r="Q351" s="60"/>
      <c r="R351" s="60"/>
      <c r="S351" s="60"/>
      <c r="T351" s="60"/>
    </row>
    <row r="352" spans="1:20" ht="13.5">
      <c r="A352" s="60"/>
      <c r="B352" s="60"/>
      <c r="C352" s="60"/>
      <c r="D352" s="60"/>
      <c r="E352" s="61"/>
      <c r="F352" s="60"/>
      <c r="G352" s="60"/>
      <c r="H352" s="60"/>
      <c r="I352" s="60"/>
      <c r="J352" s="60"/>
      <c r="K352" s="62"/>
      <c r="L352" s="60"/>
      <c r="M352" s="60"/>
      <c r="N352" s="60"/>
      <c r="O352" s="63"/>
      <c r="P352" s="60"/>
      <c r="Q352" s="60"/>
      <c r="R352" s="60"/>
      <c r="S352" s="60"/>
      <c r="T352" s="60"/>
    </row>
    <row r="353" spans="1:20" ht="13.5">
      <c r="A353" s="60"/>
      <c r="B353" s="60"/>
      <c r="C353" s="60"/>
      <c r="D353" s="60"/>
      <c r="E353" s="61"/>
      <c r="F353" s="60"/>
      <c r="G353" s="60"/>
      <c r="H353" s="60"/>
      <c r="I353" s="60"/>
      <c r="J353" s="60"/>
      <c r="K353" s="62"/>
      <c r="L353" s="60"/>
      <c r="M353" s="60"/>
      <c r="N353" s="60"/>
      <c r="O353" s="63"/>
      <c r="P353" s="60"/>
      <c r="Q353" s="60"/>
      <c r="R353" s="60"/>
      <c r="S353" s="60"/>
      <c r="T353" s="60"/>
    </row>
    <row r="354" spans="1:20" ht="13.5">
      <c r="A354" s="60"/>
      <c r="B354" s="60"/>
      <c r="C354" s="60"/>
      <c r="D354" s="60"/>
      <c r="E354" s="61"/>
      <c r="F354" s="60"/>
      <c r="G354" s="60"/>
      <c r="H354" s="60"/>
      <c r="I354" s="60"/>
      <c r="J354" s="60"/>
      <c r="K354" s="62"/>
      <c r="L354" s="60"/>
      <c r="M354" s="60"/>
      <c r="N354" s="60"/>
      <c r="O354" s="63"/>
      <c r="P354" s="60"/>
      <c r="Q354" s="60"/>
      <c r="R354" s="60"/>
      <c r="S354" s="60"/>
      <c r="T354" s="60"/>
    </row>
    <row r="355" spans="1:20" ht="13.5">
      <c r="A355" s="60"/>
      <c r="B355" s="60"/>
      <c r="C355" s="60"/>
      <c r="D355" s="60"/>
      <c r="E355" s="61"/>
      <c r="F355" s="60"/>
      <c r="G355" s="60"/>
      <c r="H355" s="60"/>
      <c r="I355" s="60"/>
      <c r="J355" s="60"/>
      <c r="K355" s="62"/>
      <c r="L355" s="60"/>
      <c r="M355" s="60"/>
      <c r="N355" s="60"/>
      <c r="O355" s="63"/>
      <c r="P355" s="60"/>
      <c r="Q355" s="60"/>
      <c r="R355" s="60"/>
      <c r="S355" s="60"/>
      <c r="T355" s="60"/>
    </row>
    <row r="356" spans="1:20" ht="13.5">
      <c r="A356" s="60"/>
      <c r="B356" s="60"/>
      <c r="C356" s="60"/>
      <c r="D356" s="60"/>
      <c r="E356" s="61"/>
      <c r="F356" s="60"/>
      <c r="G356" s="60"/>
      <c r="H356" s="60"/>
      <c r="I356" s="60"/>
      <c r="J356" s="60"/>
      <c r="K356" s="62"/>
      <c r="L356" s="60"/>
      <c r="M356" s="60"/>
      <c r="N356" s="60"/>
      <c r="O356" s="63"/>
      <c r="P356" s="60"/>
      <c r="Q356" s="60"/>
      <c r="R356" s="60"/>
      <c r="S356" s="60"/>
      <c r="T356" s="60"/>
    </row>
    <row r="357" spans="1:20" ht="13.5">
      <c r="A357" s="60"/>
      <c r="B357" s="60"/>
      <c r="C357" s="60"/>
      <c r="D357" s="60"/>
      <c r="E357" s="61"/>
      <c r="F357" s="60"/>
      <c r="G357" s="60"/>
      <c r="H357" s="60"/>
      <c r="I357" s="60"/>
      <c r="J357" s="60"/>
      <c r="K357" s="62"/>
      <c r="L357" s="60"/>
      <c r="M357" s="60"/>
      <c r="N357" s="60"/>
      <c r="O357" s="63"/>
      <c r="P357" s="60"/>
      <c r="Q357" s="60"/>
      <c r="R357" s="60"/>
      <c r="S357" s="60"/>
      <c r="T357" s="60"/>
    </row>
    <row r="358" spans="1:20" ht="13.5">
      <c r="A358" s="60"/>
      <c r="B358" s="60"/>
      <c r="C358" s="60"/>
      <c r="D358" s="60"/>
      <c r="E358" s="61"/>
      <c r="F358" s="60"/>
      <c r="G358" s="60"/>
      <c r="H358" s="60"/>
      <c r="I358" s="60"/>
      <c r="J358" s="60"/>
      <c r="K358" s="62"/>
      <c r="L358" s="60"/>
      <c r="M358" s="60"/>
      <c r="N358" s="60"/>
      <c r="O358" s="63"/>
      <c r="P358" s="60"/>
      <c r="Q358" s="60"/>
      <c r="R358" s="60"/>
      <c r="S358" s="60"/>
      <c r="T358" s="60"/>
    </row>
    <row r="359" spans="1:20" ht="13.5">
      <c r="A359" s="60"/>
      <c r="B359" s="60"/>
      <c r="C359" s="60"/>
      <c r="D359" s="60"/>
      <c r="E359" s="61"/>
      <c r="F359" s="60"/>
      <c r="G359" s="60"/>
      <c r="H359" s="60"/>
      <c r="I359" s="60"/>
      <c r="J359" s="60"/>
      <c r="K359" s="62"/>
      <c r="L359" s="60"/>
      <c r="M359" s="60"/>
      <c r="N359" s="60"/>
      <c r="O359" s="63"/>
      <c r="P359" s="60"/>
      <c r="Q359" s="60"/>
      <c r="R359" s="60"/>
      <c r="S359" s="60"/>
      <c r="T359" s="60"/>
    </row>
    <row r="360" spans="1:20" ht="13.5">
      <c r="A360" s="60"/>
      <c r="B360" s="60"/>
      <c r="C360" s="60"/>
      <c r="D360" s="60"/>
      <c r="E360" s="61"/>
      <c r="F360" s="60"/>
      <c r="G360" s="60"/>
      <c r="H360" s="60"/>
      <c r="I360" s="60"/>
      <c r="J360" s="60"/>
      <c r="K360" s="62"/>
      <c r="L360" s="60"/>
      <c r="M360" s="60"/>
      <c r="N360" s="60"/>
      <c r="O360" s="63"/>
      <c r="P360" s="60"/>
      <c r="Q360" s="60"/>
      <c r="R360" s="60"/>
      <c r="S360" s="60"/>
      <c r="T360" s="60"/>
    </row>
    <row r="361" spans="1:20" ht="13.5">
      <c r="A361" s="60"/>
      <c r="B361" s="60"/>
      <c r="C361" s="60"/>
      <c r="D361" s="60"/>
      <c r="E361" s="61"/>
      <c r="F361" s="60"/>
      <c r="G361" s="60"/>
      <c r="H361" s="60"/>
      <c r="I361" s="60"/>
      <c r="J361" s="60"/>
      <c r="K361" s="62"/>
      <c r="L361" s="60"/>
      <c r="M361" s="60"/>
      <c r="N361" s="60"/>
      <c r="O361" s="63"/>
      <c r="P361" s="60"/>
      <c r="Q361" s="60"/>
      <c r="R361" s="60"/>
      <c r="S361" s="60"/>
      <c r="T361" s="60"/>
    </row>
    <row r="362" spans="1:20" ht="13.5">
      <c r="A362" s="60"/>
      <c r="B362" s="60"/>
      <c r="C362" s="60"/>
      <c r="D362" s="60"/>
      <c r="E362" s="61"/>
      <c r="F362" s="60"/>
      <c r="G362" s="60"/>
      <c r="H362" s="60"/>
      <c r="I362" s="60"/>
      <c r="J362" s="60"/>
      <c r="K362" s="62"/>
      <c r="L362" s="60"/>
      <c r="M362" s="60"/>
      <c r="N362" s="60"/>
      <c r="O362" s="63"/>
      <c r="P362" s="60"/>
      <c r="Q362" s="60"/>
      <c r="R362" s="60"/>
      <c r="S362" s="60"/>
      <c r="T362" s="60"/>
    </row>
    <row r="363" spans="1:20" ht="13.5">
      <c r="A363" s="60"/>
      <c r="B363" s="60"/>
      <c r="C363" s="60"/>
      <c r="D363" s="60"/>
      <c r="E363" s="61"/>
      <c r="F363" s="60"/>
      <c r="G363" s="60"/>
      <c r="H363" s="60"/>
      <c r="I363" s="60"/>
      <c r="J363" s="60"/>
      <c r="K363" s="62"/>
      <c r="L363" s="60"/>
      <c r="M363" s="60"/>
      <c r="N363" s="60"/>
      <c r="O363" s="63"/>
      <c r="P363" s="60"/>
      <c r="Q363" s="60"/>
      <c r="R363" s="60"/>
      <c r="S363" s="60"/>
      <c r="T363" s="60"/>
    </row>
    <row r="364" spans="1:20" ht="13.5">
      <c r="A364" s="60"/>
      <c r="B364" s="60"/>
      <c r="C364" s="60"/>
      <c r="D364" s="60"/>
      <c r="E364" s="61"/>
      <c r="F364" s="60"/>
      <c r="G364" s="60"/>
      <c r="H364" s="60"/>
      <c r="I364" s="60"/>
      <c r="J364" s="60"/>
      <c r="K364" s="62"/>
      <c r="L364" s="60"/>
      <c r="M364" s="60"/>
      <c r="N364" s="60"/>
      <c r="O364" s="63"/>
      <c r="P364" s="60"/>
      <c r="Q364" s="60"/>
      <c r="R364" s="60"/>
      <c r="S364" s="60"/>
      <c r="T364" s="60"/>
    </row>
    <row r="365" spans="1:20" ht="13.5">
      <c r="A365" s="60"/>
      <c r="B365" s="60"/>
      <c r="C365" s="60"/>
      <c r="D365" s="60"/>
      <c r="E365" s="61"/>
      <c r="F365" s="60"/>
      <c r="G365" s="60"/>
      <c r="H365" s="60"/>
      <c r="I365" s="60"/>
      <c r="J365" s="60"/>
      <c r="K365" s="62"/>
      <c r="L365" s="60"/>
      <c r="M365" s="60"/>
      <c r="N365" s="60"/>
      <c r="O365" s="63"/>
      <c r="P365" s="60"/>
      <c r="Q365" s="60"/>
      <c r="R365" s="60"/>
      <c r="S365" s="60"/>
      <c r="T365" s="60"/>
    </row>
    <row r="366" spans="1:20" ht="13.5">
      <c r="A366" s="60"/>
      <c r="B366" s="60"/>
      <c r="C366" s="60"/>
      <c r="D366" s="60"/>
      <c r="E366" s="61"/>
      <c r="F366" s="60"/>
      <c r="G366" s="60"/>
      <c r="H366" s="60"/>
      <c r="I366" s="60"/>
      <c r="J366" s="60"/>
      <c r="K366" s="62"/>
      <c r="L366" s="60"/>
      <c r="M366" s="60"/>
      <c r="N366" s="60"/>
      <c r="O366" s="63"/>
      <c r="P366" s="60"/>
      <c r="Q366" s="60"/>
      <c r="R366" s="60"/>
      <c r="S366" s="60"/>
      <c r="T366" s="60"/>
    </row>
    <row r="367" spans="1:20" ht="13.5">
      <c r="A367" s="60"/>
      <c r="B367" s="60"/>
      <c r="C367" s="60"/>
      <c r="D367" s="60"/>
      <c r="E367" s="61"/>
      <c r="F367" s="60"/>
      <c r="G367" s="60"/>
      <c r="H367" s="60"/>
      <c r="I367" s="60"/>
      <c r="J367" s="60"/>
      <c r="K367" s="62"/>
      <c r="L367" s="60"/>
      <c r="M367" s="60"/>
      <c r="N367" s="60"/>
      <c r="O367" s="63"/>
      <c r="P367" s="60"/>
      <c r="Q367" s="60"/>
      <c r="R367" s="60"/>
      <c r="S367" s="60"/>
      <c r="T367" s="60"/>
    </row>
    <row r="368" spans="1:20" ht="13.5">
      <c r="A368" s="60"/>
      <c r="B368" s="60"/>
      <c r="C368" s="60"/>
      <c r="D368" s="60"/>
      <c r="E368" s="61"/>
      <c r="F368" s="60"/>
      <c r="G368" s="60"/>
      <c r="H368" s="60"/>
      <c r="I368" s="60"/>
      <c r="J368" s="60"/>
      <c r="K368" s="62"/>
      <c r="L368" s="60"/>
      <c r="M368" s="60"/>
      <c r="N368" s="60"/>
      <c r="O368" s="63"/>
      <c r="P368" s="60"/>
      <c r="Q368" s="60"/>
      <c r="R368" s="60"/>
      <c r="S368" s="60"/>
      <c r="T368" s="60"/>
    </row>
    <row r="369" spans="1:20" ht="13.5">
      <c r="A369" s="60"/>
      <c r="B369" s="60"/>
      <c r="C369" s="60"/>
      <c r="D369" s="60"/>
      <c r="E369" s="61"/>
      <c r="F369" s="60"/>
      <c r="G369" s="60"/>
      <c r="H369" s="60"/>
      <c r="I369" s="60"/>
      <c r="J369" s="60"/>
      <c r="K369" s="62"/>
      <c r="L369" s="60"/>
      <c r="M369" s="60"/>
      <c r="N369" s="60"/>
      <c r="O369" s="63"/>
      <c r="P369" s="60"/>
      <c r="Q369" s="60"/>
      <c r="R369" s="60"/>
      <c r="S369" s="60"/>
      <c r="T369" s="60"/>
    </row>
    <row r="370" spans="1:20" ht="13.5">
      <c r="A370" s="60"/>
      <c r="B370" s="60"/>
      <c r="C370" s="60"/>
      <c r="D370" s="60"/>
      <c r="E370" s="61"/>
      <c r="F370" s="60"/>
      <c r="G370" s="60"/>
      <c r="H370" s="60"/>
      <c r="I370" s="60"/>
      <c r="J370" s="60"/>
      <c r="K370" s="62"/>
      <c r="L370" s="60"/>
      <c r="M370" s="60"/>
      <c r="N370" s="60"/>
      <c r="O370" s="63"/>
      <c r="P370" s="60"/>
      <c r="Q370" s="60"/>
      <c r="R370" s="60"/>
      <c r="S370" s="60"/>
      <c r="T370" s="60"/>
    </row>
    <row r="371" spans="1:20" ht="13.5">
      <c r="A371" s="60"/>
      <c r="B371" s="60"/>
      <c r="C371" s="60"/>
      <c r="D371" s="60"/>
      <c r="E371" s="61"/>
      <c r="F371" s="60"/>
      <c r="G371" s="60"/>
      <c r="H371" s="60"/>
      <c r="I371" s="60"/>
      <c r="J371" s="60"/>
      <c r="K371" s="62"/>
      <c r="L371" s="60"/>
      <c r="M371" s="60"/>
      <c r="N371" s="60"/>
      <c r="O371" s="63"/>
      <c r="P371" s="60"/>
      <c r="Q371" s="60"/>
      <c r="R371" s="60"/>
      <c r="S371" s="60"/>
      <c r="T371" s="60"/>
    </row>
    <row r="372" spans="1:20" ht="13.5">
      <c r="A372" s="60"/>
      <c r="B372" s="60"/>
      <c r="C372" s="60"/>
      <c r="D372" s="60"/>
      <c r="E372" s="61"/>
      <c r="F372" s="60"/>
      <c r="G372" s="60"/>
      <c r="H372" s="60"/>
      <c r="I372" s="60"/>
      <c r="J372" s="60"/>
      <c r="K372" s="62"/>
      <c r="L372" s="60"/>
      <c r="M372" s="60"/>
      <c r="N372" s="60"/>
      <c r="O372" s="63"/>
      <c r="P372" s="60"/>
      <c r="Q372" s="60"/>
      <c r="R372" s="60"/>
      <c r="S372" s="60"/>
      <c r="T372" s="60"/>
    </row>
    <row r="373" spans="1:20" ht="13.5">
      <c r="A373" s="60"/>
      <c r="B373" s="60"/>
      <c r="C373" s="60"/>
      <c r="D373" s="60"/>
      <c r="E373" s="61"/>
      <c r="F373" s="60"/>
      <c r="G373" s="60"/>
      <c r="H373" s="60"/>
      <c r="I373" s="60"/>
      <c r="J373" s="60"/>
      <c r="K373" s="62"/>
      <c r="L373" s="60"/>
      <c r="M373" s="60"/>
      <c r="N373" s="60"/>
      <c r="O373" s="63"/>
      <c r="P373" s="60"/>
      <c r="Q373" s="60"/>
      <c r="R373" s="60"/>
      <c r="S373" s="60"/>
      <c r="T373" s="60"/>
    </row>
    <row r="374" spans="1:20" ht="13.5">
      <c r="A374" s="60"/>
      <c r="B374" s="60"/>
      <c r="C374" s="60"/>
      <c r="D374" s="60"/>
      <c r="E374" s="61"/>
      <c r="F374" s="60"/>
      <c r="G374" s="60"/>
      <c r="H374" s="60"/>
      <c r="I374" s="60"/>
      <c r="J374" s="60"/>
      <c r="K374" s="62"/>
      <c r="L374" s="60"/>
      <c r="M374" s="60"/>
      <c r="N374" s="60"/>
      <c r="O374" s="63"/>
      <c r="P374" s="60"/>
      <c r="Q374" s="60"/>
      <c r="R374" s="60"/>
      <c r="S374" s="60"/>
      <c r="T374" s="60"/>
    </row>
    <row r="375" spans="1:20" ht="13.5">
      <c r="A375" s="60"/>
      <c r="B375" s="60"/>
      <c r="C375" s="60"/>
      <c r="D375" s="60"/>
      <c r="E375" s="61"/>
      <c r="F375" s="60"/>
      <c r="G375" s="60"/>
      <c r="H375" s="60"/>
      <c r="I375" s="60"/>
      <c r="J375" s="60"/>
      <c r="K375" s="62"/>
      <c r="L375" s="60"/>
      <c r="M375" s="60"/>
      <c r="N375" s="60"/>
      <c r="O375" s="63"/>
      <c r="P375" s="60"/>
      <c r="Q375" s="60"/>
      <c r="R375" s="60"/>
      <c r="S375" s="60"/>
      <c r="T375" s="60"/>
    </row>
    <row r="376" spans="1:20" ht="13.5">
      <c r="A376" s="60"/>
      <c r="B376" s="60"/>
      <c r="C376" s="60"/>
      <c r="D376" s="60"/>
      <c r="E376" s="61"/>
      <c r="F376" s="60"/>
      <c r="G376" s="60"/>
      <c r="H376" s="60"/>
      <c r="I376" s="60"/>
      <c r="J376" s="60"/>
      <c r="K376" s="62"/>
      <c r="L376" s="60"/>
      <c r="M376" s="60"/>
      <c r="N376" s="60"/>
      <c r="O376" s="63"/>
      <c r="P376" s="60"/>
      <c r="Q376" s="60"/>
      <c r="R376" s="60"/>
      <c r="S376" s="60"/>
      <c r="T376" s="60"/>
    </row>
    <row r="377" spans="1:20" ht="13.5">
      <c r="A377" s="60"/>
      <c r="B377" s="60"/>
      <c r="C377" s="60"/>
      <c r="D377" s="60"/>
      <c r="E377" s="61"/>
      <c r="F377" s="60"/>
      <c r="G377" s="60"/>
      <c r="H377" s="60"/>
      <c r="I377" s="60"/>
      <c r="J377" s="60"/>
      <c r="K377" s="62"/>
      <c r="L377" s="60"/>
      <c r="M377" s="60"/>
      <c r="N377" s="60"/>
      <c r="O377" s="63"/>
      <c r="P377" s="60"/>
      <c r="Q377" s="60"/>
      <c r="R377" s="60"/>
      <c r="S377" s="60"/>
      <c r="T377" s="60"/>
    </row>
    <row r="378" spans="1:20" ht="13.5">
      <c r="A378" s="60"/>
      <c r="B378" s="60"/>
      <c r="C378" s="60"/>
      <c r="D378" s="60"/>
      <c r="E378" s="61"/>
      <c r="F378" s="60"/>
      <c r="G378" s="60"/>
      <c r="H378" s="60"/>
      <c r="I378" s="60"/>
      <c r="J378" s="60"/>
      <c r="K378" s="62"/>
      <c r="L378" s="60"/>
      <c r="M378" s="60"/>
      <c r="N378" s="60"/>
      <c r="O378" s="63"/>
      <c r="P378" s="60"/>
      <c r="Q378" s="60"/>
      <c r="R378" s="60"/>
      <c r="S378" s="60"/>
      <c r="T378" s="60"/>
    </row>
    <row r="379" spans="1:20" ht="13.5">
      <c r="A379" s="60"/>
      <c r="B379" s="60"/>
      <c r="C379" s="60"/>
      <c r="D379" s="60"/>
      <c r="E379" s="61"/>
      <c r="F379" s="60"/>
      <c r="G379" s="60"/>
      <c r="H379" s="60"/>
      <c r="I379" s="60"/>
      <c r="J379" s="60"/>
      <c r="K379" s="62"/>
      <c r="L379" s="60"/>
      <c r="M379" s="60"/>
      <c r="N379" s="60"/>
      <c r="O379" s="63"/>
      <c r="P379" s="60"/>
      <c r="Q379" s="60"/>
      <c r="R379" s="60"/>
      <c r="S379" s="60"/>
      <c r="T379" s="60"/>
    </row>
    <row r="380" spans="1:20" ht="13.5">
      <c r="A380" s="60"/>
      <c r="B380" s="60"/>
      <c r="C380" s="60"/>
      <c r="D380" s="60"/>
      <c r="E380" s="61"/>
      <c r="F380" s="60"/>
      <c r="G380" s="60"/>
      <c r="H380" s="60"/>
      <c r="I380" s="60"/>
      <c r="J380" s="60"/>
      <c r="K380" s="62"/>
      <c r="L380" s="60"/>
      <c r="M380" s="60"/>
      <c r="N380" s="60"/>
      <c r="O380" s="63"/>
      <c r="P380" s="60"/>
      <c r="Q380" s="60"/>
      <c r="R380" s="60"/>
      <c r="S380" s="60"/>
      <c r="T380" s="60"/>
    </row>
    <row r="381" spans="1:20" ht="13.5">
      <c r="A381" s="60"/>
      <c r="B381" s="60"/>
      <c r="C381" s="60"/>
      <c r="D381" s="60"/>
      <c r="E381" s="61"/>
      <c r="F381" s="60"/>
      <c r="G381" s="60"/>
      <c r="H381" s="60"/>
      <c r="I381" s="60"/>
      <c r="J381" s="60"/>
      <c r="K381" s="62"/>
      <c r="L381" s="60"/>
      <c r="M381" s="60"/>
      <c r="N381" s="60"/>
      <c r="O381" s="63"/>
      <c r="P381" s="60"/>
      <c r="Q381" s="60"/>
      <c r="R381" s="60"/>
      <c r="S381" s="60"/>
      <c r="T381" s="60"/>
    </row>
    <row r="382" spans="1:20" ht="13.5">
      <c r="A382" s="60"/>
      <c r="B382" s="60"/>
      <c r="C382" s="60"/>
      <c r="D382" s="60"/>
      <c r="E382" s="61"/>
      <c r="F382" s="60"/>
      <c r="G382" s="60"/>
      <c r="H382" s="60"/>
      <c r="I382" s="60"/>
      <c r="J382" s="60"/>
      <c r="K382" s="62"/>
      <c r="L382" s="60"/>
      <c r="M382" s="60"/>
      <c r="N382" s="60"/>
      <c r="O382" s="63"/>
      <c r="P382" s="60"/>
      <c r="Q382" s="60"/>
      <c r="R382" s="60"/>
      <c r="S382" s="60"/>
      <c r="T382" s="60"/>
    </row>
    <row r="383" spans="1:20" ht="13.5">
      <c r="A383" s="60"/>
      <c r="B383" s="60"/>
      <c r="C383" s="60"/>
      <c r="D383" s="60"/>
      <c r="E383" s="61"/>
      <c r="F383" s="60"/>
      <c r="G383" s="60"/>
      <c r="H383" s="60"/>
      <c r="I383" s="60"/>
      <c r="J383" s="60"/>
      <c r="K383" s="62"/>
      <c r="L383" s="60"/>
      <c r="M383" s="60"/>
      <c r="N383" s="60"/>
      <c r="O383" s="63"/>
      <c r="P383" s="60"/>
      <c r="Q383" s="60"/>
      <c r="R383" s="60"/>
      <c r="S383" s="60"/>
      <c r="T383" s="60"/>
    </row>
    <row r="384" spans="1:20" ht="13.5">
      <c r="A384" s="60"/>
      <c r="B384" s="60"/>
      <c r="C384" s="60"/>
      <c r="D384" s="60"/>
      <c r="E384" s="61"/>
      <c r="F384" s="60"/>
      <c r="G384" s="60"/>
      <c r="H384" s="60"/>
      <c r="I384" s="60"/>
      <c r="J384" s="60"/>
      <c r="K384" s="62"/>
      <c r="L384" s="60"/>
      <c r="M384" s="60"/>
      <c r="N384" s="60"/>
      <c r="O384" s="63"/>
      <c r="P384" s="60"/>
      <c r="Q384" s="60"/>
      <c r="R384" s="60"/>
      <c r="S384" s="60"/>
      <c r="T384" s="60"/>
    </row>
    <row r="385" spans="1:20" ht="13.5">
      <c r="A385" s="60"/>
      <c r="B385" s="60"/>
      <c r="C385" s="60"/>
      <c r="D385" s="60"/>
      <c r="E385" s="61"/>
      <c r="F385" s="60"/>
      <c r="G385" s="60"/>
      <c r="H385" s="60"/>
      <c r="I385" s="60"/>
      <c r="J385" s="60"/>
      <c r="K385" s="62"/>
      <c r="L385" s="60"/>
      <c r="M385" s="60"/>
      <c r="N385" s="60"/>
      <c r="O385" s="63"/>
      <c r="P385" s="60"/>
      <c r="Q385" s="60"/>
      <c r="R385" s="60"/>
      <c r="S385" s="60"/>
      <c r="T385" s="60"/>
    </row>
    <row r="386" spans="1:20" ht="13.5">
      <c r="A386" s="60"/>
      <c r="B386" s="60"/>
      <c r="C386" s="60"/>
      <c r="D386" s="60"/>
      <c r="E386" s="61"/>
      <c r="F386" s="60"/>
      <c r="G386" s="60"/>
      <c r="H386" s="60"/>
      <c r="I386" s="60"/>
      <c r="J386" s="60"/>
      <c r="K386" s="62"/>
      <c r="L386" s="60"/>
      <c r="M386" s="60"/>
      <c r="N386" s="60"/>
      <c r="O386" s="63"/>
      <c r="P386" s="60"/>
      <c r="Q386" s="60"/>
      <c r="R386" s="60"/>
      <c r="S386" s="60"/>
      <c r="T386" s="60"/>
    </row>
    <row r="387" spans="1:20" ht="13.5">
      <c r="A387" s="60"/>
      <c r="B387" s="60"/>
      <c r="C387" s="60"/>
      <c r="D387" s="60"/>
      <c r="E387" s="61"/>
      <c r="F387" s="60"/>
      <c r="G387" s="60"/>
      <c r="H387" s="60"/>
      <c r="I387" s="60"/>
      <c r="J387" s="60"/>
      <c r="K387" s="62"/>
      <c r="L387" s="60"/>
      <c r="M387" s="60"/>
      <c r="N387" s="60"/>
      <c r="O387" s="63"/>
      <c r="P387" s="60"/>
      <c r="Q387" s="60"/>
      <c r="R387" s="60"/>
      <c r="S387" s="60"/>
      <c r="T387" s="60"/>
    </row>
    <row r="388" spans="1:20" ht="13.5">
      <c r="A388" s="60"/>
      <c r="B388" s="60"/>
      <c r="C388" s="60"/>
      <c r="D388" s="60"/>
      <c r="E388" s="61"/>
      <c r="F388" s="60"/>
      <c r="G388" s="60"/>
      <c r="H388" s="60"/>
      <c r="I388" s="60"/>
      <c r="J388" s="60"/>
      <c r="K388" s="62"/>
      <c r="L388" s="60"/>
      <c r="M388" s="60"/>
      <c r="N388" s="60"/>
      <c r="O388" s="63"/>
      <c r="P388" s="60"/>
      <c r="Q388" s="60"/>
      <c r="R388" s="60"/>
      <c r="S388" s="60"/>
      <c r="T388" s="60"/>
    </row>
    <row r="389" spans="1:20" ht="13.5">
      <c r="A389" s="60"/>
      <c r="B389" s="60"/>
      <c r="C389" s="60"/>
      <c r="D389" s="60"/>
      <c r="E389" s="61"/>
      <c r="F389" s="60"/>
      <c r="G389" s="60"/>
      <c r="H389" s="60"/>
      <c r="I389" s="60"/>
      <c r="J389" s="60"/>
      <c r="K389" s="62"/>
      <c r="L389" s="60"/>
      <c r="M389" s="60"/>
      <c r="N389" s="60"/>
      <c r="O389" s="63"/>
      <c r="P389" s="60"/>
      <c r="Q389" s="60"/>
      <c r="R389" s="60"/>
      <c r="S389" s="60"/>
      <c r="T389" s="60"/>
    </row>
    <row r="390" spans="1:20" ht="13.5">
      <c r="A390" s="60"/>
      <c r="B390" s="60"/>
      <c r="C390" s="60"/>
      <c r="D390" s="60"/>
      <c r="E390" s="61"/>
      <c r="F390" s="60"/>
      <c r="G390" s="60"/>
      <c r="H390" s="60"/>
      <c r="I390" s="60"/>
      <c r="J390" s="60"/>
      <c r="K390" s="62"/>
      <c r="L390" s="60"/>
      <c r="M390" s="60"/>
      <c r="N390" s="60"/>
      <c r="O390" s="63"/>
      <c r="P390" s="60"/>
      <c r="Q390" s="60"/>
      <c r="R390" s="60"/>
      <c r="S390" s="60"/>
      <c r="T390" s="60"/>
    </row>
    <row r="391" spans="1:20" ht="13.5">
      <c r="A391" s="60"/>
      <c r="B391" s="60"/>
      <c r="C391" s="60"/>
      <c r="D391" s="60"/>
      <c r="E391" s="61"/>
      <c r="F391" s="60"/>
      <c r="G391" s="60"/>
      <c r="H391" s="60"/>
      <c r="I391" s="60"/>
      <c r="J391" s="60"/>
      <c r="K391" s="62"/>
      <c r="L391" s="60"/>
      <c r="M391" s="60"/>
      <c r="N391" s="60"/>
      <c r="O391" s="63"/>
      <c r="P391" s="60"/>
      <c r="Q391" s="60"/>
      <c r="R391" s="60"/>
      <c r="S391" s="60"/>
      <c r="T391" s="60"/>
    </row>
    <row r="392" spans="1:20" ht="13.5">
      <c r="A392" s="60"/>
      <c r="B392" s="60"/>
      <c r="C392" s="60"/>
      <c r="D392" s="60"/>
      <c r="E392" s="61"/>
      <c r="F392" s="60"/>
      <c r="G392" s="60"/>
      <c r="H392" s="60"/>
      <c r="I392" s="60"/>
      <c r="J392" s="60"/>
      <c r="K392" s="62"/>
      <c r="L392" s="60"/>
      <c r="M392" s="60"/>
      <c r="N392" s="60"/>
      <c r="O392" s="63"/>
      <c r="P392" s="60"/>
      <c r="Q392" s="60"/>
      <c r="R392" s="60"/>
      <c r="S392" s="60"/>
      <c r="T392" s="60"/>
    </row>
    <row r="393" spans="1:20" ht="13.5">
      <c r="A393" s="60"/>
      <c r="B393" s="60"/>
      <c r="C393" s="60"/>
      <c r="D393" s="60"/>
      <c r="E393" s="61"/>
      <c r="F393" s="60"/>
      <c r="G393" s="60"/>
      <c r="H393" s="60"/>
      <c r="I393" s="60"/>
      <c r="J393" s="60"/>
      <c r="K393" s="62"/>
      <c r="L393" s="60"/>
      <c r="M393" s="60"/>
      <c r="N393" s="60"/>
      <c r="O393" s="63"/>
      <c r="P393" s="60"/>
      <c r="Q393" s="60"/>
      <c r="R393" s="60"/>
      <c r="S393" s="60"/>
      <c r="T393" s="60"/>
    </row>
    <row r="394" spans="1:20" ht="13.5">
      <c r="A394" s="60"/>
      <c r="B394" s="60"/>
      <c r="C394" s="60"/>
      <c r="D394" s="60"/>
      <c r="E394" s="61"/>
      <c r="F394" s="60"/>
      <c r="G394" s="60"/>
      <c r="H394" s="60"/>
      <c r="I394" s="60"/>
      <c r="J394" s="60"/>
      <c r="K394" s="62"/>
      <c r="L394" s="60"/>
      <c r="M394" s="60"/>
      <c r="N394" s="60"/>
      <c r="O394" s="63"/>
      <c r="P394" s="60"/>
      <c r="Q394" s="60"/>
      <c r="R394" s="60"/>
      <c r="S394" s="60"/>
      <c r="T394" s="60"/>
    </row>
    <row r="395" spans="1:20" ht="13.5">
      <c r="A395" s="60"/>
      <c r="B395" s="60"/>
      <c r="C395" s="60"/>
      <c r="D395" s="60"/>
      <c r="E395" s="61"/>
      <c r="F395" s="60"/>
      <c r="G395" s="60"/>
      <c r="H395" s="60"/>
      <c r="I395" s="60"/>
      <c r="J395" s="60"/>
      <c r="K395" s="62"/>
      <c r="L395" s="60"/>
      <c r="M395" s="60"/>
      <c r="N395" s="60"/>
      <c r="O395" s="63"/>
      <c r="P395" s="60"/>
      <c r="Q395" s="60"/>
      <c r="R395" s="60"/>
      <c r="S395" s="60"/>
      <c r="T395" s="60"/>
    </row>
    <row r="396" spans="1:20" ht="13.5">
      <c r="A396" s="60"/>
      <c r="B396" s="60"/>
      <c r="C396" s="60"/>
      <c r="D396" s="60"/>
      <c r="E396" s="61"/>
      <c r="F396" s="60"/>
      <c r="G396" s="60"/>
      <c r="H396" s="60"/>
      <c r="I396" s="60"/>
      <c r="J396" s="60"/>
      <c r="K396" s="62"/>
      <c r="L396" s="60"/>
      <c r="M396" s="60"/>
      <c r="N396" s="60"/>
      <c r="O396" s="63"/>
      <c r="P396" s="60"/>
      <c r="Q396" s="60"/>
      <c r="R396" s="60"/>
      <c r="S396" s="60"/>
      <c r="T396" s="60"/>
    </row>
    <row r="397" spans="1:20" ht="13.5">
      <c r="A397" s="60"/>
      <c r="B397" s="60"/>
      <c r="C397" s="60"/>
      <c r="D397" s="60"/>
      <c r="E397" s="61"/>
      <c r="F397" s="60"/>
      <c r="G397" s="60"/>
      <c r="H397" s="60"/>
      <c r="I397" s="60"/>
      <c r="J397" s="60"/>
      <c r="K397" s="62"/>
      <c r="L397" s="60"/>
      <c r="M397" s="60"/>
      <c r="N397" s="60"/>
      <c r="O397" s="63"/>
      <c r="P397" s="60"/>
      <c r="Q397" s="60"/>
      <c r="R397" s="60"/>
      <c r="S397" s="60"/>
      <c r="T397" s="60"/>
    </row>
    <row r="398" spans="1:20" ht="13.5">
      <c r="A398" s="60"/>
      <c r="B398" s="60"/>
      <c r="C398" s="60"/>
      <c r="D398" s="60"/>
      <c r="E398" s="61"/>
      <c r="F398" s="60"/>
      <c r="G398" s="60"/>
      <c r="H398" s="60"/>
      <c r="I398" s="60"/>
      <c r="J398" s="60"/>
      <c r="K398" s="62"/>
      <c r="L398" s="60"/>
      <c r="M398" s="60"/>
      <c r="N398" s="60"/>
      <c r="O398" s="63"/>
      <c r="P398" s="60"/>
      <c r="Q398" s="60"/>
      <c r="R398" s="60"/>
      <c r="S398" s="60"/>
      <c r="T398" s="60"/>
    </row>
    <row r="399" spans="1:20" ht="13.5">
      <c r="A399" s="60"/>
      <c r="B399" s="60"/>
      <c r="C399" s="60"/>
      <c r="D399" s="60"/>
      <c r="E399" s="61"/>
      <c r="F399" s="60"/>
      <c r="G399" s="60"/>
      <c r="H399" s="60"/>
      <c r="I399" s="60"/>
      <c r="J399" s="60"/>
      <c r="K399" s="62"/>
      <c r="L399" s="60"/>
      <c r="M399" s="60"/>
      <c r="N399" s="60"/>
      <c r="O399" s="63"/>
      <c r="P399" s="60"/>
      <c r="Q399" s="60"/>
      <c r="R399" s="60"/>
      <c r="S399" s="60"/>
      <c r="T399" s="60"/>
    </row>
    <row r="400" spans="1:20" ht="13.5">
      <c r="A400" s="60"/>
      <c r="B400" s="60"/>
      <c r="C400" s="60"/>
      <c r="D400" s="60"/>
      <c r="E400" s="61"/>
      <c r="F400" s="60"/>
      <c r="G400" s="60"/>
      <c r="H400" s="60"/>
      <c r="I400" s="60"/>
      <c r="J400" s="60"/>
      <c r="K400" s="62"/>
      <c r="L400" s="60"/>
      <c r="M400" s="60"/>
      <c r="N400" s="60"/>
      <c r="O400" s="63"/>
      <c r="P400" s="60"/>
      <c r="Q400" s="60"/>
      <c r="R400" s="60"/>
      <c r="S400" s="60"/>
      <c r="T400" s="60"/>
    </row>
    <row r="401" spans="1:20" ht="13.5">
      <c r="A401" s="60"/>
      <c r="B401" s="60"/>
      <c r="C401" s="60"/>
      <c r="D401" s="60"/>
      <c r="E401" s="61"/>
      <c r="F401" s="60"/>
      <c r="G401" s="60"/>
      <c r="H401" s="60"/>
      <c r="I401" s="60"/>
      <c r="J401" s="60"/>
      <c r="K401" s="62"/>
      <c r="L401" s="60"/>
      <c r="M401" s="60"/>
      <c r="N401" s="60"/>
      <c r="O401" s="63"/>
      <c r="P401" s="60"/>
      <c r="Q401" s="60"/>
      <c r="R401" s="60"/>
      <c r="S401" s="60"/>
      <c r="T401" s="60"/>
    </row>
    <row r="402" spans="1:20" ht="13.5">
      <c r="A402" s="60"/>
      <c r="B402" s="60"/>
      <c r="C402" s="60"/>
      <c r="D402" s="60"/>
      <c r="E402" s="61"/>
      <c r="F402" s="60"/>
      <c r="G402" s="60"/>
      <c r="H402" s="60"/>
      <c r="I402" s="60"/>
      <c r="J402" s="60"/>
      <c r="K402" s="62"/>
      <c r="L402" s="60"/>
      <c r="M402" s="60"/>
      <c r="N402" s="60"/>
      <c r="O402" s="63"/>
      <c r="P402" s="60"/>
      <c r="Q402" s="60"/>
      <c r="R402" s="60"/>
      <c r="S402" s="60"/>
      <c r="T402" s="60"/>
    </row>
    <row r="403" spans="1:20" ht="13.5">
      <c r="A403" s="60"/>
      <c r="B403" s="60"/>
      <c r="C403" s="60"/>
      <c r="D403" s="60"/>
      <c r="E403" s="61"/>
      <c r="F403" s="60"/>
      <c r="G403" s="60"/>
      <c r="H403" s="60"/>
      <c r="I403" s="60"/>
      <c r="J403" s="60"/>
      <c r="K403" s="62"/>
      <c r="L403" s="60"/>
      <c r="M403" s="60"/>
      <c r="N403" s="60"/>
      <c r="O403" s="63"/>
      <c r="P403" s="60"/>
      <c r="Q403" s="60"/>
      <c r="R403" s="60"/>
      <c r="S403" s="60"/>
      <c r="T403" s="60"/>
    </row>
    <row r="404" spans="1:20" ht="13.5">
      <c r="A404" s="60"/>
      <c r="B404" s="60"/>
      <c r="C404" s="60"/>
      <c r="D404" s="60"/>
      <c r="E404" s="61"/>
      <c r="F404" s="60"/>
      <c r="G404" s="60"/>
      <c r="H404" s="60"/>
      <c r="I404" s="60"/>
      <c r="J404" s="60"/>
      <c r="K404" s="62"/>
      <c r="L404" s="60"/>
      <c r="M404" s="60"/>
      <c r="N404" s="60"/>
      <c r="O404" s="63"/>
      <c r="P404" s="60"/>
      <c r="Q404" s="60"/>
      <c r="R404" s="60"/>
      <c r="S404" s="60"/>
      <c r="T404" s="60"/>
    </row>
    <row r="405" spans="1:20" ht="13.5">
      <c r="A405" s="60"/>
      <c r="B405" s="60"/>
      <c r="C405" s="60"/>
      <c r="D405" s="60"/>
      <c r="E405" s="61"/>
      <c r="F405" s="60"/>
      <c r="G405" s="60"/>
      <c r="H405" s="60"/>
      <c r="I405" s="60"/>
      <c r="J405" s="60"/>
      <c r="K405" s="62"/>
      <c r="L405" s="60"/>
      <c r="M405" s="60"/>
      <c r="N405" s="60"/>
      <c r="O405" s="63"/>
      <c r="P405" s="60"/>
      <c r="Q405" s="60"/>
      <c r="R405" s="60"/>
      <c r="S405" s="60"/>
      <c r="T405" s="60"/>
    </row>
    <row r="406" spans="1:20" ht="13.5">
      <c r="A406" s="60"/>
      <c r="B406" s="60"/>
      <c r="C406" s="60"/>
      <c r="D406" s="60"/>
      <c r="E406" s="61"/>
      <c r="F406" s="60"/>
      <c r="G406" s="60"/>
      <c r="H406" s="60"/>
      <c r="I406" s="60"/>
      <c r="J406" s="60"/>
      <c r="K406" s="62"/>
      <c r="L406" s="60"/>
      <c r="M406" s="60"/>
      <c r="N406" s="60"/>
      <c r="O406" s="63"/>
      <c r="P406" s="60"/>
      <c r="Q406" s="60"/>
      <c r="R406" s="60"/>
      <c r="S406" s="60"/>
      <c r="T406" s="60"/>
    </row>
    <row r="407" spans="1:20" ht="13.5">
      <c r="A407" s="60"/>
      <c r="B407" s="60"/>
      <c r="C407" s="60"/>
      <c r="D407" s="60"/>
      <c r="E407" s="61"/>
      <c r="F407" s="60"/>
      <c r="G407" s="60"/>
      <c r="H407" s="60"/>
      <c r="I407" s="60"/>
      <c r="J407" s="60"/>
      <c r="K407" s="62"/>
      <c r="L407" s="60"/>
      <c r="M407" s="60"/>
      <c r="N407" s="60"/>
      <c r="O407" s="63"/>
      <c r="P407" s="60"/>
      <c r="Q407" s="60"/>
      <c r="R407" s="60"/>
      <c r="S407" s="60"/>
      <c r="T407" s="60"/>
    </row>
    <row r="408" spans="1:20" ht="13.5">
      <c r="A408" s="60"/>
      <c r="B408" s="60"/>
      <c r="C408" s="60"/>
      <c r="D408" s="60"/>
      <c r="E408" s="61"/>
      <c r="F408" s="60"/>
      <c r="G408" s="60"/>
      <c r="H408" s="60"/>
      <c r="I408" s="60"/>
      <c r="J408" s="60"/>
      <c r="K408" s="62"/>
      <c r="L408" s="60"/>
      <c r="M408" s="60"/>
      <c r="N408" s="60"/>
      <c r="O408" s="63"/>
      <c r="P408" s="60"/>
      <c r="Q408" s="60"/>
      <c r="R408" s="60"/>
      <c r="S408" s="60"/>
      <c r="T408" s="60"/>
    </row>
    <row r="409" spans="1:20" ht="13.5">
      <c r="A409" s="60"/>
      <c r="B409" s="60"/>
      <c r="C409" s="60"/>
      <c r="D409" s="60"/>
      <c r="E409" s="61"/>
      <c r="F409" s="60"/>
      <c r="G409" s="60"/>
      <c r="H409" s="60"/>
      <c r="I409" s="60"/>
      <c r="J409" s="60"/>
      <c r="K409" s="62"/>
      <c r="L409" s="60"/>
      <c r="M409" s="60"/>
      <c r="N409" s="60"/>
      <c r="O409" s="63"/>
      <c r="P409" s="60"/>
      <c r="Q409" s="60"/>
      <c r="R409" s="60"/>
      <c r="S409" s="60"/>
      <c r="T409" s="60"/>
    </row>
    <row r="410" spans="1:20" ht="13.5">
      <c r="A410" s="60"/>
      <c r="B410" s="60"/>
      <c r="C410" s="60"/>
      <c r="D410" s="60"/>
      <c r="E410" s="61"/>
      <c r="F410" s="60"/>
      <c r="G410" s="60"/>
      <c r="H410" s="60"/>
      <c r="I410" s="60"/>
      <c r="J410" s="60"/>
      <c r="K410" s="62"/>
      <c r="L410" s="60"/>
      <c r="M410" s="60"/>
      <c r="N410" s="60"/>
      <c r="O410" s="63"/>
      <c r="P410" s="60"/>
      <c r="Q410" s="60"/>
      <c r="R410" s="60"/>
      <c r="S410" s="60"/>
      <c r="T410" s="60"/>
    </row>
    <row r="411" spans="1:20" ht="13.5">
      <c r="A411" s="60"/>
      <c r="B411" s="60"/>
      <c r="C411" s="60"/>
      <c r="D411" s="60"/>
      <c r="E411" s="61"/>
      <c r="F411" s="60"/>
      <c r="G411" s="60"/>
      <c r="H411" s="60"/>
      <c r="I411" s="60"/>
      <c r="J411" s="60"/>
      <c r="K411" s="62"/>
      <c r="L411" s="60"/>
      <c r="M411" s="60"/>
      <c r="N411" s="60"/>
      <c r="O411" s="63"/>
      <c r="P411" s="60"/>
      <c r="Q411" s="60"/>
      <c r="R411" s="60"/>
      <c r="S411" s="60"/>
      <c r="T411" s="60"/>
    </row>
    <row r="412" spans="1:20" ht="13.5">
      <c r="A412" s="60"/>
      <c r="B412" s="60"/>
      <c r="C412" s="60"/>
      <c r="D412" s="60"/>
      <c r="E412" s="61"/>
      <c r="F412" s="60"/>
      <c r="G412" s="60"/>
      <c r="H412" s="60"/>
      <c r="I412" s="60"/>
      <c r="J412" s="60"/>
      <c r="K412" s="62"/>
      <c r="L412" s="60"/>
      <c r="M412" s="60"/>
      <c r="N412" s="60"/>
      <c r="O412" s="63"/>
      <c r="P412" s="60"/>
      <c r="Q412" s="60"/>
      <c r="R412" s="60"/>
      <c r="S412" s="60"/>
      <c r="T412" s="60"/>
    </row>
    <row r="413" spans="1:20" ht="13.5">
      <c r="A413" s="60"/>
      <c r="B413" s="60"/>
      <c r="C413" s="60"/>
      <c r="D413" s="60"/>
      <c r="E413" s="61"/>
      <c r="F413" s="60"/>
      <c r="G413" s="60"/>
      <c r="H413" s="60"/>
      <c r="I413" s="60"/>
      <c r="J413" s="60"/>
      <c r="K413" s="62"/>
      <c r="L413" s="60"/>
      <c r="M413" s="60"/>
      <c r="N413" s="60"/>
      <c r="O413" s="63"/>
      <c r="P413" s="60"/>
      <c r="Q413" s="60"/>
      <c r="R413" s="60"/>
      <c r="S413" s="60"/>
      <c r="T413" s="60"/>
    </row>
    <row r="414" spans="1:20" ht="13.5">
      <c r="A414" s="60"/>
      <c r="B414" s="60"/>
      <c r="C414" s="60"/>
      <c r="D414" s="60"/>
      <c r="E414" s="61"/>
      <c r="F414" s="60"/>
      <c r="G414" s="60"/>
      <c r="H414" s="60"/>
      <c r="I414" s="60"/>
      <c r="J414" s="60"/>
      <c r="K414" s="62"/>
      <c r="L414" s="60"/>
      <c r="M414" s="60"/>
      <c r="N414" s="60"/>
      <c r="O414" s="63"/>
      <c r="P414" s="60"/>
      <c r="Q414" s="60"/>
      <c r="R414" s="60"/>
      <c r="S414" s="60"/>
      <c r="T414" s="60"/>
    </row>
    <row r="415" spans="1:20" ht="13.5">
      <c r="A415" s="60"/>
      <c r="B415" s="60"/>
      <c r="C415" s="60"/>
      <c r="D415" s="60"/>
      <c r="E415" s="61"/>
      <c r="F415" s="60"/>
      <c r="G415" s="60"/>
      <c r="H415" s="60"/>
      <c r="I415" s="60"/>
      <c r="J415" s="60"/>
      <c r="K415" s="62"/>
      <c r="L415" s="60"/>
      <c r="M415" s="60"/>
      <c r="N415" s="60"/>
      <c r="O415" s="63"/>
      <c r="P415" s="60"/>
      <c r="Q415" s="60"/>
      <c r="R415" s="60"/>
      <c r="S415" s="60"/>
      <c r="T415" s="60"/>
    </row>
    <row r="416" spans="1:20" ht="13.5">
      <c r="A416" s="60"/>
      <c r="B416" s="60"/>
      <c r="C416" s="60"/>
      <c r="D416" s="60"/>
      <c r="E416" s="61"/>
      <c r="F416" s="60"/>
      <c r="G416" s="60"/>
      <c r="H416" s="60"/>
      <c r="I416" s="60"/>
      <c r="J416" s="60"/>
      <c r="K416" s="62"/>
      <c r="L416" s="60"/>
      <c r="M416" s="60"/>
      <c r="N416" s="60"/>
      <c r="O416" s="63"/>
      <c r="P416" s="60"/>
      <c r="Q416" s="60"/>
      <c r="R416" s="60"/>
      <c r="S416" s="60"/>
      <c r="T416" s="60"/>
    </row>
    <row r="417" spans="1:20" ht="13.5">
      <c r="A417" s="60"/>
      <c r="B417" s="60"/>
      <c r="C417" s="60"/>
      <c r="D417" s="60"/>
      <c r="E417" s="61"/>
      <c r="F417" s="60"/>
      <c r="G417" s="60"/>
      <c r="H417" s="60"/>
      <c r="I417" s="60"/>
      <c r="J417" s="60"/>
      <c r="K417" s="62"/>
      <c r="L417" s="60"/>
      <c r="M417" s="60"/>
      <c r="N417" s="60"/>
      <c r="O417" s="63"/>
      <c r="P417" s="60"/>
      <c r="Q417" s="60"/>
      <c r="R417" s="60"/>
      <c r="S417" s="60"/>
      <c r="T417" s="60"/>
    </row>
    <row r="418" spans="1:20" ht="13.5">
      <c r="A418" s="60"/>
      <c r="B418" s="60"/>
      <c r="C418" s="60"/>
      <c r="D418" s="60"/>
      <c r="E418" s="61"/>
      <c r="F418" s="60"/>
      <c r="G418" s="60"/>
      <c r="H418" s="60"/>
      <c r="I418" s="60"/>
      <c r="J418" s="60"/>
      <c r="K418" s="62"/>
      <c r="L418" s="60"/>
      <c r="M418" s="60"/>
      <c r="N418" s="60"/>
      <c r="O418" s="63"/>
      <c r="P418" s="60"/>
      <c r="Q418" s="60"/>
      <c r="R418" s="60"/>
      <c r="S418" s="60"/>
      <c r="T418" s="60"/>
    </row>
    <row r="419" spans="1:20" ht="13.5">
      <c r="A419" s="60"/>
      <c r="B419" s="60"/>
      <c r="C419" s="60"/>
      <c r="D419" s="60"/>
      <c r="E419" s="61"/>
      <c r="F419" s="60"/>
      <c r="G419" s="60"/>
      <c r="H419" s="60"/>
      <c r="I419" s="60"/>
      <c r="J419" s="60"/>
      <c r="K419" s="62"/>
      <c r="L419" s="60"/>
      <c r="M419" s="60"/>
      <c r="N419" s="60"/>
      <c r="O419" s="63"/>
      <c r="P419" s="60"/>
      <c r="Q419" s="60"/>
      <c r="R419" s="60"/>
      <c r="S419" s="60"/>
      <c r="T419" s="60"/>
    </row>
    <row r="420" spans="1:20" ht="13.5">
      <c r="A420" s="60"/>
      <c r="B420" s="60"/>
      <c r="C420" s="60"/>
      <c r="D420" s="60"/>
      <c r="E420" s="61"/>
      <c r="F420" s="60"/>
      <c r="G420" s="60"/>
      <c r="H420" s="60"/>
      <c r="I420" s="60"/>
      <c r="J420" s="60"/>
      <c r="K420" s="62"/>
      <c r="L420" s="60"/>
      <c r="M420" s="60"/>
      <c r="N420" s="60"/>
      <c r="O420" s="63"/>
      <c r="P420" s="60"/>
      <c r="Q420" s="60"/>
      <c r="R420" s="60"/>
      <c r="S420" s="60"/>
      <c r="T420" s="60"/>
    </row>
    <row r="421" spans="1:20" ht="13.5">
      <c r="A421" s="60"/>
      <c r="B421" s="60"/>
      <c r="C421" s="60"/>
      <c r="D421" s="60"/>
      <c r="E421" s="61"/>
      <c r="F421" s="60"/>
      <c r="G421" s="60"/>
      <c r="H421" s="60"/>
      <c r="I421" s="60"/>
      <c r="J421" s="60"/>
      <c r="K421" s="62"/>
      <c r="L421" s="60"/>
      <c r="M421" s="60"/>
      <c r="N421" s="60"/>
      <c r="O421" s="63"/>
      <c r="P421" s="60"/>
      <c r="Q421" s="60"/>
      <c r="R421" s="60"/>
      <c r="S421" s="60"/>
      <c r="T421" s="60"/>
    </row>
    <row r="422" spans="1:20" ht="13.5">
      <c r="A422" s="60"/>
      <c r="B422" s="60"/>
      <c r="C422" s="60"/>
      <c r="D422" s="60"/>
      <c r="E422" s="61"/>
      <c r="F422" s="60"/>
      <c r="G422" s="60"/>
      <c r="H422" s="60"/>
      <c r="I422" s="60"/>
      <c r="J422" s="60"/>
      <c r="K422" s="62"/>
      <c r="L422" s="60"/>
      <c r="M422" s="60"/>
      <c r="N422" s="60"/>
      <c r="O422" s="63"/>
      <c r="P422" s="60"/>
      <c r="Q422" s="60"/>
      <c r="R422" s="60"/>
      <c r="S422" s="60"/>
      <c r="T422" s="60"/>
    </row>
    <row r="423" spans="1:20" ht="13.5">
      <c r="A423" s="60"/>
      <c r="B423" s="60"/>
      <c r="C423" s="60"/>
      <c r="D423" s="60"/>
      <c r="E423" s="61"/>
      <c r="F423" s="60"/>
      <c r="G423" s="60"/>
      <c r="H423" s="60"/>
      <c r="I423" s="60"/>
      <c r="J423" s="60"/>
      <c r="K423" s="62"/>
      <c r="L423" s="60"/>
      <c r="M423" s="60"/>
      <c r="N423" s="60"/>
      <c r="O423" s="63"/>
      <c r="P423" s="60"/>
      <c r="Q423" s="60"/>
      <c r="R423" s="60"/>
      <c r="S423" s="60"/>
      <c r="T423" s="60"/>
    </row>
    <row r="424" spans="1:20" ht="13.5">
      <c r="A424" s="60"/>
      <c r="B424" s="60"/>
      <c r="C424" s="60"/>
      <c r="D424" s="60"/>
      <c r="E424" s="61"/>
      <c r="F424" s="60"/>
      <c r="G424" s="60"/>
      <c r="H424" s="60"/>
      <c r="I424" s="60"/>
      <c r="J424" s="60"/>
      <c r="K424" s="62"/>
      <c r="L424" s="60"/>
      <c r="M424" s="60"/>
      <c r="N424" s="60"/>
      <c r="O424" s="63"/>
      <c r="P424" s="60"/>
      <c r="Q424" s="60"/>
      <c r="R424" s="60"/>
      <c r="S424" s="60"/>
      <c r="T424" s="60"/>
    </row>
    <row r="425" spans="1:20" ht="13.5">
      <c r="A425" s="60"/>
      <c r="B425" s="60"/>
      <c r="C425" s="60"/>
      <c r="D425" s="60"/>
      <c r="E425" s="61"/>
      <c r="F425" s="60"/>
      <c r="G425" s="60"/>
      <c r="H425" s="60"/>
      <c r="I425" s="60"/>
      <c r="J425" s="60"/>
      <c r="K425" s="62"/>
      <c r="L425" s="60"/>
      <c r="M425" s="60"/>
      <c r="N425" s="60"/>
      <c r="O425" s="63"/>
      <c r="P425" s="60"/>
      <c r="Q425" s="60"/>
      <c r="R425" s="60"/>
      <c r="S425" s="60"/>
      <c r="T425" s="60"/>
    </row>
    <row r="426" spans="1:20" ht="13.5">
      <c r="A426" s="60"/>
      <c r="B426" s="60"/>
      <c r="C426" s="60"/>
      <c r="D426" s="60"/>
      <c r="E426" s="61"/>
      <c r="F426" s="60"/>
      <c r="G426" s="60"/>
      <c r="H426" s="60"/>
      <c r="I426" s="60"/>
      <c r="J426" s="60"/>
      <c r="K426" s="62"/>
      <c r="L426" s="60"/>
      <c r="M426" s="60"/>
      <c r="N426" s="60"/>
      <c r="O426" s="63"/>
      <c r="P426" s="60"/>
      <c r="Q426" s="60"/>
      <c r="R426" s="60"/>
      <c r="S426" s="60"/>
      <c r="T426" s="60"/>
    </row>
    <row r="427" spans="1:20" ht="13.5">
      <c r="A427" s="60"/>
      <c r="B427" s="60"/>
      <c r="C427" s="60"/>
      <c r="D427" s="60"/>
      <c r="E427" s="61"/>
      <c r="F427" s="60"/>
      <c r="G427" s="60"/>
      <c r="H427" s="60"/>
      <c r="I427" s="60"/>
      <c r="J427" s="60"/>
      <c r="K427" s="62"/>
      <c r="L427" s="60"/>
      <c r="M427" s="60"/>
      <c r="N427" s="60"/>
      <c r="O427" s="63"/>
      <c r="P427" s="60"/>
      <c r="Q427" s="60"/>
      <c r="R427" s="60"/>
      <c r="S427" s="60"/>
      <c r="T427" s="60"/>
    </row>
    <row r="428" spans="1:20" ht="13.5">
      <c r="A428" s="60"/>
      <c r="B428" s="60"/>
      <c r="C428" s="60"/>
      <c r="D428" s="60"/>
      <c r="E428" s="61"/>
      <c r="F428" s="60"/>
      <c r="G428" s="60"/>
      <c r="H428" s="60"/>
      <c r="I428" s="60"/>
      <c r="J428" s="60"/>
      <c r="K428" s="62"/>
      <c r="L428" s="60"/>
      <c r="M428" s="60"/>
      <c r="N428" s="60"/>
      <c r="O428" s="63"/>
      <c r="P428" s="60"/>
      <c r="Q428" s="60"/>
      <c r="R428" s="60"/>
      <c r="S428" s="60"/>
      <c r="T428" s="60"/>
    </row>
    <row r="429" spans="1:20" ht="13.5">
      <c r="A429" s="60"/>
      <c r="B429" s="60"/>
      <c r="C429" s="60"/>
      <c r="D429" s="60"/>
      <c r="E429" s="61"/>
      <c r="F429" s="60"/>
      <c r="G429" s="60"/>
      <c r="H429" s="60"/>
      <c r="I429" s="60"/>
      <c r="J429" s="60"/>
      <c r="K429" s="62"/>
      <c r="L429" s="60"/>
      <c r="M429" s="60"/>
      <c r="N429" s="60"/>
      <c r="O429" s="63"/>
      <c r="P429" s="60"/>
      <c r="Q429" s="60"/>
      <c r="R429" s="60"/>
      <c r="S429" s="60"/>
      <c r="T429" s="60"/>
    </row>
    <row r="430" spans="1:20" ht="13.5">
      <c r="A430" s="60"/>
      <c r="B430" s="60"/>
      <c r="C430" s="60"/>
      <c r="D430" s="60"/>
      <c r="E430" s="61"/>
      <c r="F430" s="60"/>
      <c r="G430" s="60"/>
      <c r="H430" s="60"/>
      <c r="I430" s="60"/>
      <c r="J430" s="60"/>
      <c r="K430" s="62"/>
      <c r="L430" s="60"/>
      <c r="M430" s="60"/>
      <c r="N430" s="60"/>
      <c r="O430" s="63"/>
      <c r="P430" s="60"/>
      <c r="Q430" s="60"/>
      <c r="R430" s="60"/>
      <c r="S430" s="60"/>
      <c r="T430" s="60"/>
    </row>
    <row r="431" spans="1:20" ht="13.5">
      <c r="A431" s="60"/>
      <c r="B431" s="60"/>
      <c r="C431" s="60"/>
      <c r="D431" s="60"/>
      <c r="E431" s="61"/>
      <c r="F431" s="60"/>
      <c r="G431" s="60"/>
      <c r="H431" s="60"/>
      <c r="I431" s="60"/>
      <c r="J431" s="60"/>
      <c r="K431" s="62"/>
      <c r="L431" s="60"/>
      <c r="M431" s="60"/>
      <c r="N431" s="60"/>
      <c r="O431" s="63"/>
      <c r="P431" s="60"/>
      <c r="Q431" s="60"/>
      <c r="R431" s="60"/>
      <c r="S431" s="60"/>
      <c r="T431" s="60"/>
    </row>
    <row r="432" spans="1:20" ht="13.5">
      <c r="A432" s="60"/>
      <c r="B432" s="60"/>
      <c r="C432" s="60"/>
      <c r="D432" s="60"/>
      <c r="E432" s="61"/>
      <c r="F432" s="60"/>
      <c r="G432" s="60"/>
      <c r="H432" s="60"/>
      <c r="I432" s="60"/>
      <c r="J432" s="60"/>
      <c r="K432" s="62"/>
      <c r="L432" s="60"/>
      <c r="M432" s="60"/>
      <c r="N432" s="60"/>
      <c r="O432" s="63"/>
      <c r="P432" s="60"/>
      <c r="Q432" s="60"/>
      <c r="R432" s="60"/>
      <c r="S432" s="60"/>
      <c r="T432" s="60"/>
    </row>
    <row r="433" spans="1:20" ht="13.5">
      <c r="A433" s="60"/>
      <c r="B433" s="60"/>
      <c r="C433" s="60"/>
      <c r="D433" s="60"/>
      <c r="E433" s="61"/>
      <c r="F433" s="60"/>
      <c r="G433" s="60"/>
      <c r="H433" s="60"/>
      <c r="I433" s="60"/>
      <c r="J433" s="60"/>
      <c r="K433" s="62"/>
      <c r="L433" s="60"/>
      <c r="M433" s="60"/>
      <c r="N433" s="60"/>
      <c r="O433" s="63"/>
      <c r="P433" s="60"/>
      <c r="Q433" s="60"/>
      <c r="R433" s="60"/>
      <c r="S433" s="60"/>
      <c r="T433" s="60"/>
    </row>
    <row r="434" spans="1:20" ht="13.5">
      <c r="A434" s="60"/>
      <c r="B434" s="60"/>
      <c r="C434" s="60"/>
      <c r="D434" s="60"/>
      <c r="E434" s="61"/>
      <c r="F434" s="60"/>
      <c r="G434" s="60"/>
      <c r="H434" s="60"/>
      <c r="I434" s="60"/>
      <c r="J434" s="60"/>
      <c r="K434" s="62"/>
      <c r="L434" s="60"/>
      <c r="M434" s="60"/>
      <c r="N434" s="60"/>
      <c r="O434" s="63"/>
      <c r="P434" s="60"/>
      <c r="Q434" s="60"/>
      <c r="R434" s="60"/>
      <c r="S434" s="60"/>
      <c r="T434" s="60"/>
    </row>
    <row r="435" spans="1:20" ht="13.5">
      <c r="A435" s="60"/>
      <c r="B435" s="60"/>
      <c r="C435" s="60"/>
      <c r="D435" s="60"/>
      <c r="E435" s="61"/>
      <c r="F435" s="60"/>
      <c r="G435" s="60"/>
      <c r="H435" s="60"/>
      <c r="I435" s="60"/>
      <c r="J435" s="60"/>
      <c r="K435" s="62"/>
      <c r="L435" s="60"/>
      <c r="M435" s="60"/>
      <c r="N435" s="60"/>
      <c r="O435" s="63"/>
      <c r="P435" s="60"/>
      <c r="Q435" s="60"/>
      <c r="R435" s="60"/>
      <c r="S435" s="60"/>
      <c r="T435" s="60"/>
    </row>
    <row r="436" spans="1:20" ht="13.5">
      <c r="A436" s="60"/>
      <c r="B436" s="60"/>
      <c r="C436" s="60"/>
      <c r="D436" s="60"/>
      <c r="E436" s="61"/>
      <c r="F436" s="60"/>
      <c r="G436" s="60"/>
      <c r="H436" s="60"/>
      <c r="I436" s="60"/>
      <c r="J436" s="60"/>
      <c r="K436" s="62"/>
      <c r="L436" s="60"/>
      <c r="M436" s="60"/>
      <c r="N436" s="60"/>
      <c r="O436" s="63"/>
      <c r="P436" s="60"/>
      <c r="Q436" s="60"/>
      <c r="R436" s="60"/>
      <c r="S436" s="60"/>
      <c r="T436" s="60"/>
    </row>
    <row r="437" spans="1:20" ht="13.5">
      <c r="A437" s="60"/>
      <c r="B437" s="60"/>
      <c r="C437" s="60"/>
      <c r="D437" s="60"/>
      <c r="E437" s="61"/>
      <c r="F437" s="60"/>
      <c r="G437" s="60"/>
      <c r="H437" s="60"/>
      <c r="I437" s="60"/>
      <c r="J437" s="60"/>
      <c r="K437" s="62"/>
      <c r="L437" s="60"/>
      <c r="M437" s="60"/>
      <c r="N437" s="60"/>
      <c r="O437" s="63"/>
      <c r="P437" s="60"/>
      <c r="Q437" s="60"/>
      <c r="R437" s="60"/>
      <c r="S437" s="60"/>
      <c r="T437" s="60"/>
    </row>
    <row r="438" spans="1:20" ht="13.5">
      <c r="A438" s="60"/>
      <c r="B438" s="60"/>
      <c r="C438" s="60"/>
      <c r="D438" s="60"/>
      <c r="E438" s="61"/>
      <c r="F438" s="60"/>
      <c r="G438" s="60"/>
      <c r="H438" s="60"/>
      <c r="I438" s="60"/>
      <c r="J438" s="60"/>
      <c r="K438" s="62"/>
      <c r="L438" s="60"/>
      <c r="M438" s="60"/>
      <c r="N438" s="60"/>
      <c r="O438" s="63"/>
      <c r="P438" s="60"/>
      <c r="Q438" s="60"/>
      <c r="R438" s="60"/>
      <c r="S438" s="60"/>
      <c r="T438" s="60"/>
    </row>
    <row r="439" spans="1:20" ht="13.5">
      <c r="A439" s="60"/>
      <c r="B439" s="60"/>
      <c r="C439" s="60"/>
      <c r="D439" s="60"/>
      <c r="E439" s="61"/>
      <c r="F439" s="60"/>
      <c r="G439" s="60"/>
      <c r="H439" s="60"/>
      <c r="I439" s="60"/>
      <c r="J439" s="60"/>
      <c r="K439" s="62"/>
      <c r="L439" s="60"/>
      <c r="M439" s="60"/>
      <c r="N439" s="60"/>
      <c r="O439" s="63"/>
      <c r="P439" s="60"/>
      <c r="Q439" s="60"/>
      <c r="R439" s="60"/>
      <c r="S439" s="60"/>
      <c r="T439" s="60"/>
    </row>
    <row r="440" spans="1:20" ht="13.5">
      <c r="A440" s="60"/>
      <c r="B440" s="60"/>
      <c r="C440" s="60"/>
      <c r="D440" s="60"/>
      <c r="E440" s="61"/>
      <c r="F440" s="60"/>
      <c r="G440" s="60"/>
      <c r="H440" s="60"/>
      <c r="I440" s="60"/>
      <c r="J440" s="60"/>
      <c r="K440" s="62"/>
      <c r="L440" s="60"/>
      <c r="M440" s="60"/>
      <c r="N440" s="60"/>
      <c r="O440" s="63"/>
      <c r="P440" s="60"/>
      <c r="Q440" s="60"/>
      <c r="R440" s="60"/>
      <c r="S440" s="60"/>
      <c r="T440" s="60"/>
    </row>
    <row r="441" spans="1:20" ht="13.5">
      <c r="A441" s="60"/>
      <c r="B441" s="60"/>
      <c r="C441" s="60"/>
      <c r="D441" s="60"/>
      <c r="E441" s="61"/>
      <c r="F441" s="60"/>
      <c r="G441" s="60"/>
      <c r="H441" s="60"/>
      <c r="I441" s="60"/>
      <c r="J441" s="60"/>
      <c r="K441" s="62"/>
      <c r="L441" s="60"/>
      <c r="M441" s="60"/>
      <c r="N441" s="60"/>
      <c r="O441" s="63"/>
      <c r="P441" s="60"/>
      <c r="Q441" s="60"/>
      <c r="R441" s="60"/>
      <c r="S441" s="60"/>
      <c r="T441" s="60"/>
    </row>
    <row r="442" spans="1:20" ht="13.5">
      <c r="A442" s="60"/>
      <c r="B442" s="60"/>
      <c r="C442" s="60"/>
      <c r="D442" s="60"/>
      <c r="E442" s="61"/>
      <c r="F442" s="60"/>
      <c r="G442" s="60"/>
      <c r="H442" s="60"/>
      <c r="I442" s="60"/>
      <c r="J442" s="60"/>
      <c r="K442" s="62"/>
      <c r="L442" s="60"/>
      <c r="M442" s="60"/>
      <c r="N442" s="60"/>
      <c r="O442" s="63"/>
      <c r="P442" s="60"/>
      <c r="Q442" s="60"/>
      <c r="R442" s="60"/>
      <c r="S442" s="60"/>
      <c r="T442" s="60"/>
    </row>
    <row r="443" spans="1:20" ht="13.5">
      <c r="A443" s="60"/>
      <c r="B443" s="60"/>
      <c r="C443" s="60"/>
      <c r="D443" s="60"/>
      <c r="E443" s="61"/>
      <c r="F443" s="60"/>
      <c r="G443" s="60"/>
      <c r="H443" s="60"/>
      <c r="I443" s="60"/>
      <c r="J443" s="60"/>
      <c r="K443" s="62"/>
      <c r="L443" s="60"/>
      <c r="M443" s="60"/>
      <c r="N443" s="60"/>
      <c r="O443" s="63"/>
      <c r="P443" s="60"/>
      <c r="Q443" s="60"/>
      <c r="R443" s="60"/>
      <c r="S443" s="60"/>
      <c r="T443" s="60"/>
    </row>
    <row r="444" spans="1:20" ht="13.5">
      <c r="A444" s="60"/>
      <c r="B444" s="60"/>
      <c r="C444" s="60"/>
      <c r="D444" s="60"/>
      <c r="E444" s="61"/>
      <c r="F444" s="60"/>
      <c r="G444" s="60"/>
      <c r="H444" s="60"/>
      <c r="I444" s="60"/>
      <c r="J444" s="60"/>
      <c r="K444" s="62"/>
      <c r="L444" s="60"/>
      <c r="M444" s="60"/>
      <c r="N444" s="60"/>
      <c r="O444" s="63"/>
      <c r="P444" s="60"/>
      <c r="Q444" s="60"/>
      <c r="R444" s="60"/>
      <c r="S444" s="60"/>
      <c r="T444" s="60"/>
    </row>
    <row r="445" spans="1:20" ht="13.5">
      <c r="A445" s="60"/>
      <c r="B445" s="60"/>
      <c r="C445" s="60"/>
      <c r="D445" s="60"/>
      <c r="E445" s="61"/>
      <c r="F445" s="60"/>
      <c r="G445" s="60"/>
      <c r="H445" s="60"/>
      <c r="I445" s="60"/>
      <c r="J445" s="60"/>
      <c r="K445" s="62"/>
      <c r="L445" s="60"/>
      <c r="M445" s="60"/>
      <c r="N445" s="60"/>
      <c r="O445" s="63"/>
      <c r="P445" s="60"/>
      <c r="Q445" s="60"/>
      <c r="R445" s="60"/>
      <c r="S445" s="60"/>
      <c r="T445" s="60"/>
    </row>
    <row r="446" spans="1:20" ht="13.5">
      <c r="A446" s="60"/>
      <c r="B446" s="60"/>
      <c r="C446" s="60"/>
      <c r="D446" s="60"/>
      <c r="E446" s="61"/>
      <c r="F446" s="60"/>
      <c r="G446" s="60"/>
      <c r="H446" s="60"/>
      <c r="I446" s="60"/>
      <c r="J446" s="60"/>
      <c r="K446" s="62"/>
      <c r="L446" s="60"/>
      <c r="M446" s="60"/>
      <c r="N446" s="60"/>
      <c r="O446" s="63"/>
      <c r="P446" s="60"/>
      <c r="Q446" s="60"/>
      <c r="R446" s="60"/>
      <c r="S446" s="60"/>
      <c r="T446" s="60"/>
    </row>
    <row r="447" spans="1:20" ht="13.5">
      <c r="A447" s="60"/>
      <c r="B447" s="60"/>
      <c r="C447" s="60"/>
      <c r="D447" s="60"/>
      <c r="E447" s="61"/>
      <c r="F447" s="60"/>
      <c r="G447" s="60"/>
      <c r="H447" s="60"/>
      <c r="I447" s="60"/>
      <c r="J447" s="60"/>
      <c r="K447" s="62"/>
      <c r="L447" s="60"/>
      <c r="M447" s="60"/>
      <c r="N447" s="60"/>
      <c r="O447" s="63"/>
      <c r="P447" s="60"/>
      <c r="Q447" s="60"/>
      <c r="R447" s="60"/>
      <c r="S447" s="60"/>
      <c r="T447" s="60"/>
    </row>
    <row r="448" spans="1:20" ht="13.5">
      <c r="A448" s="60"/>
      <c r="B448" s="60"/>
      <c r="C448" s="60"/>
      <c r="D448" s="60"/>
      <c r="E448" s="61"/>
      <c r="F448" s="60"/>
      <c r="G448" s="60"/>
      <c r="H448" s="60"/>
      <c r="I448" s="60"/>
      <c r="J448" s="60"/>
      <c r="K448" s="62"/>
      <c r="L448" s="60"/>
      <c r="M448" s="60"/>
      <c r="N448" s="60"/>
      <c r="O448" s="63"/>
      <c r="P448" s="60"/>
      <c r="Q448" s="60"/>
      <c r="R448" s="60"/>
      <c r="S448" s="60"/>
      <c r="T448" s="60"/>
    </row>
    <row r="449" spans="1:20" ht="13.5">
      <c r="A449" s="60"/>
      <c r="B449" s="60"/>
      <c r="C449" s="60"/>
      <c r="D449" s="60"/>
      <c r="E449" s="61"/>
      <c r="F449" s="60"/>
      <c r="G449" s="60"/>
      <c r="H449" s="60"/>
      <c r="I449" s="60"/>
      <c r="J449" s="60"/>
      <c r="K449" s="62"/>
      <c r="L449" s="60"/>
      <c r="M449" s="60"/>
      <c r="N449" s="60"/>
      <c r="O449" s="63"/>
      <c r="P449" s="60"/>
      <c r="Q449" s="60"/>
      <c r="R449" s="60"/>
      <c r="S449" s="60"/>
      <c r="T449" s="60"/>
    </row>
    <row r="450" spans="1:20" ht="13.5">
      <c r="A450" s="60"/>
      <c r="B450" s="60"/>
      <c r="C450" s="60"/>
      <c r="D450" s="60"/>
      <c r="E450" s="61"/>
      <c r="F450" s="60"/>
      <c r="G450" s="60"/>
      <c r="H450" s="60"/>
      <c r="I450" s="60"/>
      <c r="J450" s="60"/>
      <c r="K450" s="62"/>
      <c r="L450" s="60"/>
      <c r="M450" s="60"/>
      <c r="N450" s="60"/>
      <c r="O450" s="63"/>
      <c r="P450" s="60"/>
      <c r="Q450" s="60"/>
      <c r="R450" s="60"/>
      <c r="S450" s="60"/>
      <c r="T450" s="60"/>
    </row>
    <row r="451" spans="1:20" ht="13.5">
      <c r="A451" s="60"/>
      <c r="B451" s="60"/>
      <c r="C451" s="60"/>
      <c r="D451" s="60"/>
      <c r="E451" s="61"/>
      <c r="F451" s="60"/>
      <c r="G451" s="60"/>
      <c r="H451" s="60"/>
      <c r="I451" s="60"/>
      <c r="J451" s="60"/>
      <c r="K451" s="62"/>
      <c r="L451" s="60"/>
      <c r="M451" s="60"/>
      <c r="N451" s="60"/>
      <c r="O451" s="63"/>
      <c r="P451" s="60"/>
      <c r="Q451" s="60"/>
      <c r="R451" s="60"/>
      <c r="S451" s="60"/>
      <c r="T451" s="60"/>
    </row>
    <row r="452" spans="1:20" ht="13.5">
      <c r="A452" s="60"/>
      <c r="B452" s="60"/>
      <c r="C452" s="60"/>
      <c r="D452" s="60"/>
      <c r="E452" s="61"/>
      <c r="F452" s="60"/>
      <c r="G452" s="60"/>
      <c r="H452" s="60"/>
      <c r="I452" s="60"/>
      <c r="J452" s="60"/>
      <c r="K452" s="62"/>
      <c r="L452" s="60"/>
      <c r="M452" s="60"/>
      <c r="N452" s="60"/>
      <c r="O452" s="63"/>
      <c r="P452" s="60"/>
      <c r="Q452" s="60"/>
      <c r="R452" s="60"/>
      <c r="S452" s="60"/>
      <c r="T452" s="60"/>
    </row>
    <row r="453" spans="1:20" ht="13.5">
      <c r="A453" s="60"/>
      <c r="B453" s="60"/>
      <c r="C453" s="60"/>
      <c r="D453" s="60"/>
      <c r="E453" s="61"/>
      <c r="F453" s="60"/>
      <c r="G453" s="60"/>
      <c r="H453" s="60"/>
      <c r="I453" s="60"/>
      <c r="J453" s="60"/>
      <c r="K453" s="62"/>
      <c r="L453" s="60"/>
      <c r="M453" s="60"/>
      <c r="N453" s="60"/>
      <c r="O453" s="63"/>
      <c r="P453" s="60"/>
      <c r="Q453" s="60"/>
      <c r="R453" s="60"/>
      <c r="S453" s="60"/>
      <c r="T453" s="60"/>
    </row>
    <row r="454" spans="1:20" ht="13.5">
      <c r="A454" s="60"/>
      <c r="B454" s="60"/>
      <c r="C454" s="60"/>
      <c r="D454" s="60"/>
      <c r="E454" s="61"/>
      <c r="F454" s="60"/>
      <c r="G454" s="60"/>
      <c r="H454" s="60"/>
      <c r="I454" s="60"/>
      <c r="J454" s="60"/>
      <c r="K454" s="62"/>
      <c r="L454" s="60"/>
      <c r="M454" s="60"/>
      <c r="N454" s="60"/>
      <c r="O454" s="63"/>
      <c r="P454" s="60"/>
      <c r="Q454" s="60"/>
      <c r="R454" s="60"/>
      <c r="S454" s="60"/>
      <c r="T454" s="60"/>
    </row>
    <row r="455" spans="1:20" ht="13.5">
      <c r="A455" s="60"/>
      <c r="B455" s="60"/>
      <c r="C455" s="60"/>
      <c r="D455" s="60"/>
      <c r="E455" s="61"/>
      <c r="F455" s="60"/>
      <c r="G455" s="60"/>
      <c r="H455" s="60"/>
      <c r="I455" s="60"/>
      <c r="J455" s="60"/>
      <c r="K455" s="62"/>
      <c r="L455" s="60"/>
      <c r="M455" s="60"/>
      <c r="N455" s="60"/>
      <c r="O455" s="63"/>
      <c r="P455" s="60"/>
      <c r="Q455" s="60"/>
      <c r="R455" s="60"/>
      <c r="S455" s="60"/>
      <c r="T455" s="60"/>
    </row>
    <row r="456" spans="1:20" ht="13.5">
      <c r="A456" s="60"/>
      <c r="B456" s="60"/>
      <c r="C456" s="60"/>
      <c r="D456" s="60"/>
      <c r="E456" s="61"/>
      <c r="F456" s="60"/>
      <c r="G456" s="60"/>
      <c r="H456" s="60"/>
      <c r="I456" s="60"/>
      <c r="J456" s="60"/>
      <c r="K456" s="62"/>
      <c r="L456" s="60"/>
      <c r="M456" s="60"/>
      <c r="N456" s="60"/>
      <c r="O456" s="63"/>
      <c r="P456" s="60"/>
      <c r="Q456" s="60"/>
      <c r="R456" s="60"/>
      <c r="S456" s="60"/>
      <c r="T456" s="60"/>
    </row>
    <row r="457" spans="1:20" ht="13.5">
      <c r="A457" s="60"/>
      <c r="B457" s="60"/>
      <c r="C457" s="60"/>
      <c r="D457" s="60"/>
      <c r="E457" s="61"/>
      <c r="F457" s="60"/>
      <c r="G457" s="60"/>
      <c r="H457" s="60"/>
      <c r="I457" s="60"/>
      <c r="J457" s="60"/>
      <c r="K457" s="62"/>
      <c r="L457" s="60"/>
      <c r="M457" s="60"/>
      <c r="N457" s="60"/>
      <c r="O457" s="63"/>
      <c r="P457" s="60"/>
      <c r="Q457" s="60"/>
      <c r="R457" s="60"/>
      <c r="S457" s="60"/>
      <c r="T457" s="60"/>
    </row>
    <row r="458" spans="1:20" ht="13.5">
      <c r="A458" s="60"/>
      <c r="B458" s="60"/>
      <c r="C458" s="60"/>
      <c r="D458" s="60"/>
      <c r="E458" s="61"/>
      <c r="F458" s="60"/>
      <c r="G458" s="60"/>
      <c r="H458" s="60"/>
      <c r="I458" s="60"/>
      <c r="J458" s="60"/>
      <c r="K458" s="62"/>
      <c r="L458" s="60"/>
      <c r="M458" s="60"/>
      <c r="N458" s="60"/>
      <c r="O458" s="63"/>
      <c r="P458" s="60"/>
      <c r="Q458" s="60"/>
      <c r="R458" s="60"/>
      <c r="S458" s="60"/>
      <c r="T458" s="60"/>
    </row>
    <row r="459" spans="1:20" ht="13.5">
      <c r="A459" s="60"/>
      <c r="B459" s="60"/>
      <c r="C459" s="60"/>
      <c r="D459" s="60"/>
      <c r="E459" s="61"/>
      <c r="F459" s="60"/>
      <c r="G459" s="60"/>
      <c r="H459" s="60"/>
      <c r="I459" s="60"/>
      <c r="J459" s="60"/>
      <c r="K459" s="62"/>
      <c r="L459" s="60"/>
      <c r="M459" s="60"/>
      <c r="N459" s="60"/>
      <c r="O459" s="63"/>
      <c r="P459" s="60"/>
      <c r="Q459" s="60"/>
      <c r="R459" s="60"/>
      <c r="S459" s="60"/>
      <c r="T459" s="60"/>
    </row>
    <row r="460" spans="1:20" ht="13.5">
      <c r="A460" s="60"/>
      <c r="B460" s="60"/>
      <c r="C460" s="60"/>
      <c r="D460" s="60"/>
      <c r="E460" s="61"/>
      <c r="F460" s="60"/>
      <c r="G460" s="60"/>
      <c r="H460" s="60"/>
      <c r="I460" s="60"/>
      <c r="J460" s="60"/>
      <c r="K460" s="62"/>
      <c r="L460" s="60"/>
      <c r="M460" s="60"/>
      <c r="N460" s="60"/>
      <c r="O460" s="63"/>
      <c r="P460" s="60"/>
      <c r="Q460" s="60"/>
      <c r="R460" s="60"/>
      <c r="S460" s="60"/>
      <c r="T460" s="60"/>
    </row>
    <row r="461" spans="1:20" ht="13.5">
      <c r="A461" s="60"/>
      <c r="B461" s="60"/>
      <c r="C461" s="60"/>
      <c r="D461" s="60"/>
      <c r="E461" s="61"/>
      <c r="F461" s="60"/>
      <c r="G461" s="60"/>
      <c r="H461" s="60"/>
      <c r="I461" s="60"/>
      <c r="J461" s="60"/>
      <c r="K461" s="62"/>
      <c r="L461" s="60"/>
      <c r="M461" s="60"/>
      <c r="N461" s="60"/>
      <c r="O461" s="63"/>
      <c r="P461" s="60"/>
      <c r="Q461" s="60"/>
      <c r="R461" s="60"/>
      <c r="S461" s="60"/>
      <c r="T461" s="60"/>
    </row>
    <row r="462" spans="1:20" ht="13.5">
      <c r="A462" s="60"/>
      <c r="B462" s="60"/>
      <c r="C462" s="60"/>
      <c r="D462" s="60"/>
      <c r="E462" s="61"/>
      <c r="F462" s="60"/>
      <c r="G462" s="60"/>
      <c r="H462" s="60"/>
      <c r="I462" s="60"/>
      <c r="J462" s="60"/>
      <c r="K462" s="62"/>
      <c r="L462" s="60"/>
      <c r="M462" s="60"/>
      <c r="N462" s="60"/>
      <c r="O462" s="63"/>
      <c r="P462" s="60"/>
      <c r="Q462" s="60"/>
      <c r="R462" s="60"/>
      <c r="S462" s="60"/>
      <c r="T462" s="60"/>
    </row>
    <row r="463" spans="1:20" ht="13.5">
      <c r="A463" s="60"/>
      <c r="B463" s="60"/>
      <c r="C463" s="60"/>
      <c r="D463" s="60"/>
      <c r="E463" s="61"/>
      <c r="F463" s="60"/>
      <c r="G463" s="60"/>
      <c r="H463" s="60"/>
      <c r="I463" s="60"/>
      <c r="J463" s="60"/>
      <c r="K463" s="62"/>
      <c r="L463" s="60"/>
      <c r="M463" s="60"/>
      <c r="N463" s="60"/>
      <c r="O463" s="63"/>
      <c r="P463" s="60"/>
      <c r="Q463" s="60"/>
      <c r="R463" s="60"/>
      <c r="S463" s="60"/>
      <c r="T463" s="60"/>
    </row>
    <row r="464" spans="1:20" ht="13.5">
      <c r="A464" s="60"/>
      <c r="B464" s="60"/>
      <c r="C464" s="60"/>
      <c r="D464" s="60"/>
      <c r="E464" s="61"/>
      <c r="F464" s="60"/>
      <c r="G464" s="60"/>
      <c r="H464" s="60"/>
      <c r="I464" s="60"/>
      <c r="J464" s="60"/>
      <c r="K464" s="62"/>
      <c r="L464" s="60"/>
      <c r="M464" s="60"/>
      <c r="N464" s="60"/>
      <c r="O464" s="63"/>
      <c r="P464" s="60"/>
      <c r="Q464" s="60"/>
      <c r="R464" s="60"/>
      <c r="S464" s="60"/>
      <c r="T464" s="60"/>
    </row>
    <row r="465" spans="1:20" ht="13.5">
      <c r="A465" s="60"/>
      <c r="B465" s="60"/>
      <c r="C465" s="60"/>
      <c r="D465" s="60"/>
      <c r="E465" s="61"/>
      <c r="F465" s="60"/>
      <c r="G465" s="60"/>
      <c r="H465" s="60"/>
      <c r="I465" s="60"/>
      <c r="J465" s="60"/>
      <c r="K465" s="62"/>
      <c r="L465" s="60"/>
      <c r="M465" s="60"/>
      <c r="N465" s="60"/>
      <c r="O465" s="63"/>
      <c r="P465" s="60"/>
      <c r="Q465" s="60"/>
      <c r="R465" s="60"/>
      <c r="S465" s="60"/>
      <c r="T465" s="60"/>
    </row>
    <row r="466" spans="1:20" ht="13.5">
      <c r="A466" s="60"/>
      <c r="B466" s="60"/>
      <c r="C466" s="60"/>
      <c r="D466" s="60"/>
      <c r="E466" s="61"/>
      <c r="F466" s="60"/>
      <c r="G466" s="60"/>
      <c r="H466" s="60"/>
      <c r="I466" s="60"/>
      <c r="J466" s="60"/>
      <c r="K466" s="62"/>
      <c r="L466" s="60"/>
      <c r="M466" s="60"/>
      <c r="N466" s="60"/>
      <c r="O466" s="63"/>
      <c r="P466" s="60"/>
      <c r="Q466" s="60"/>
      <c r="R466" s="60"/>
      <c r="S466" s="60"/>
      <c r="T466" s="60"/>
    </row>
    <row r="467" spans="1:20" ht="13.5">
      <c r="A467" s="60"/>
      <c r="B467" s="60"/>
      <c r="C467" s="60"/>
      <c r="D467" s="60"/>
      <c r="E467" s="61"/>
      <c r="F467" s="60"/>
      <c r="G467" s="60"/>
      <c r="H467" s="60"/>
      <c r="I467" s="60"/>
      <c r="J467" s="60"/>
      <c r="K467" s="62"/>
      <c r="L467" s="60"/>
      <c r="M467" s="60"/>
      <c r="N467" s="60"/>
      <c r="O467" s="63"/>
      <c r="P467" s="60"/>
      <c r="Q467" s="60"/>
      <c r="R467" s="60"/>
      <c r="S467" s="60"/>
      <c r="T467" s="60"/>
    </row>
    <row r="468" spans="1:20" ht="13.5">
      <c r="A468" s="60"/>
      <c r="B468" s="60"/>
      <c r="C468" s="60"/>
      <c r="D468" s="60"/>
      <c r="E468" s="61"/>
      <c r="F468" s="60"/>
      <c r="G468" s="60"/>
      <c r="H468" s="60"/>
      <c r="I468" s="60"/>
      <c r="J468" s="60"/>
      <c r="K468" s="62"/>
      <c r="L468" s="60"/>
      <c r="M468" s="60"/>
      <c r="N468" s="60"/>
      <c r="O468" s="63"/>
      <c r="P468" s="60"/>
      <c r="Q468" s="60"/>
      <c r="R468" s="60"/>
      <c r="S468" s="60"/>
      <c r="T468" s="60"/>
    </row>
    <row r="469" spans="1:20" ht="13.5">
      <c r="A469" s="60"/>
      <c r="B469" s="60"/>
      <c r="C469" s="60"/>
      <c r="D469" s="60"/>
      <c r="E469" s="61"/>
      <c r="F469" s="60"/>
      <c r="G469" s="60"/>
      <c r="H469" s="60"/>
      <c r="I469" s="60"/>
      <c r="J469" s="60"/>
      <c r="K469" s="62"/>
      <c r="L469" s="60"/>
      <c r="M469" s="60"/>
      <c r="N469" s="60"/>
      <c r="O469" s="63"/>
      <c r="P469" s="60"/>
      <c r="Q469" s="60"/>
      <c r="R469" s="60"/>
      <c r="S469" s="60"/>
      <c r="T469" s="60"/>
    </row>
    <row r="470" spans="1:20" ht="13.5">
      <c r="A470" s="60"/>
      <c r="B470" s="60"/>
      <c r="C470" s="60"/>
      <c r="D470" s="60"/>
      <c r="E470" s="61"/>
      <c r="F470" s="60"/>
      <c r="G470" s="60"/>
      <c r="H470" s="60"/>
      <c r="I470" s="60"/>
      <c r="J470" s="60"/>
      <c r="K470" s="62"/>
      <c r="L470" s="60"/>
      <c r="M470" s="60"/>
      <c r="N470" s="60"/>
      <c r="O470" s="63"/>
      <c r="P470" s="60"/>
      <c r="Q470" s="60"/>
      <c r="R470" s="60"/>
      <c r="S470" s="60"/>
      <c r="T470" s="60"/>
    </row>
    <row r="471" spans="1:20" ht="13.5">
      <c r="A471" s="60"/>
      <c r="B471" s="60"/>
      <c r="C471" s="60"/>
      <c r="D471" s="60"/>
      <c r="E471" s="61"/>
      <c r="F471" s="60"/>
      <c r="G471" s="60"/>
      <c r="H471" s="60"/>
      <c r="I471" s="60"/>
      <c r="J471" s="60"/>
      <c r="K471" s="62"/>
      <c r="L471" s="60"/>
      <c r="M471" s="60"/>
      <c r="N471" s="60"/>
      <c r="O471" s="63"/>
      <c r="P471" s="60"/>
      <c r="Q471" s="60"/>
      <c r="R471" s="60"/>
      <c r="S471" s="60"/>
      <c r="T471" s="60"/>
    </row>
    <row r="472" spans="1:20" ht="13.5">
      <c r="A472" s="60"/>
      <c r="B472" s="60"/>
      <c r="C472" s="60"/>
      <c r="D472" s="60"/>
      <c r="E472" s="61"/>
      <c r="F472" s="60"/>
      <c r="G472" s="60"/>
      <c r="H472" s="60"/>
      <c r="I472" s="60"/>
      <c r="J472" s="60"/>
      <c r="K472" s="62"/>
      <c r="L472" s="60"/>
      <c r="M472" s="60"/>
      <c r="N472" s="60"/>
      <c r="O472" s="63"/>
      <c r="P472" s="60"/>
      <c r="Q472" s="60"/>
      <c r="R472" s="60"/>
      <c r="S472" s="60"/>
      <c r="T472" s="60"/>
    </row>
    <row r="473" spans="1:20" ht="13.5">
      <c r="A473" s="60"/>
      <c r="B473" s="60"/>
      <c r="C473" s="60"/>
      <c r="D473" s="60"/>
      <c r="E473" s="61"/>
      <c r="F473" s="60"/>
      <c r="G473" s="60"/>
      <c r="H473" s="60"/>
      <c r="I473" s="60"/>
      <c r="J473" s="60"/>
      <c r="K473" s="62"/>
      <c r="L473" s="60"/>
      <c r="M473" s="60"/>
      <c r="N473" s="60"/>
      <c r="O473" s="63"/>
      <c r="P473" s="60"/>
      <c r="Q473" s="60"/>
      <c r="R473" s="60"/>
      <c r="S473" s="60"/>
      <c r="T473" s="60"/>
    </row>
    <row r="474" spans="1:20" ht="13.5">
      <c r="A474" s="60"/>
      <c r="B474" s="60"/>
      <c r="C474" s="60"/>
      <c r="D474" s="60"/>
      <c r="E474" s="61"/>
      <c r="F474" s="60"/>
      <c r="G474" s="60"/>
      <c r="H474" s="60"/>
      <c r="I474" s="60"/>
      <c r="J474" s="60"/>
      <c r="K474" s="62"/>
      <c r="L474" s="60"/>
      <c r="M474" s="60"/>
      <c r="N474" s="60"/>
      <c r="O474" s="63"/>
      <c r="P474" s="60"/>
      <c r="Q474" s="60"/>
      <c r="R474" s="60"/>
      <c r="S474" s="60"/>
      <c r="T474" s="60"/>
    </row>
    <row r="475" spans="1:20" ht="13.5">
      <c r="A475" s="60"/>
      <c r="B475" s="60"/>
      <c r="C475" s="60"/>
      <c r="D475" s="60"/>
      <c r="E475" s="61"/>
      <c r="F475" s="60"/>
      <c r="G475" s="60"/>
      <c r="H475" s="60"/>
      <c r="I475" s="60"/>
      <c r="J475" s="60"/>
      <c r="K475" s="62"/>
      <c r="L475" s="60"/>
      <c r="M475" s="60"/>
      <c r="N475" s="60"/>
      <c r="O475" s="63"/>
      <c r="P475" s="60"/>
      <c r="Q475" s="60"/>
      <c r="R475" s="60"/>
      <c r="S475" s="60"/>
      <c r="T475" s="60"/>
    </row>
    <row r="476" spans="1:20" ht="13.5">
      <c r="A476" s="60"/>
      <c r="B476" s="60"/>
      <c r="C476" s="60"/>
      <c r="D476" s="60"/>
      <c r="E476" s="61"/>
      <c r="F476" s="60"/>
      <c r="G476" s="60"/>
      <c r="H476" s="60"/>
      <c r="I476" s="60"/>
      <c r="J476" s="60"/>
      <c r="K476" s="62"/>
      <c r="L476" s="60"/>
      <c r="M476" s="60"/>
      <c r="N476" s="60"/>
      <c r="O476" s="63"/>
      <c r="P476" s="60"/>
      <c r="Q476" s="60"/>
      <c r="R476" s="60"/>
      <c r="S476" s="60"/>
      <c r="T476" s="60"/>
    </row>
    <row r="477" spans="1:20" ht="13.5">
      <c r="A477" s="60"/>
      <c r="B477" s="60"/>
      <c r="C477" s="60"/>
      <c r="D477" s="60"/>
      <c r="E477" s="61"/>
      <c r="F477" s="60"/>
      <c r="G477" s="60"/>
      <c r="H477" s="60"/>
      <c r="I477" s="60"/>
      <c r="J477" s="60"/>
      <c r="K477" s="62"/>
      <c r="L477" s="60"/>
      <c r="M477" s="60"/>
      <c r="N477" s="60"/>
      <c r="O477" s="63"/>
      <c r="P477" s="60"/>
      <c r="Q477" s="60"/>
      <c r="R477" s="60"/>
      <c r="S477" s="60"/>
      <c r="T477" s="60"/>
    </row>
    <row r="478" spans="1:20" ht="13.5">
      <c r="A478" s="60"/>
      <c r="B478" s="60"/>
      <c r="C478" s="60"/>
      <c r="D478" s="60"/>
      <c r="E478" s="61"/>
      <c r="F478" s="60"/>
      <c r="G478" s="60"/>
      <c r="H478" s="60"/>
      <c r="I478" s="60"/>
      <c r="J478" s="60"/>
      <c r="K478" s="62"/>
      <c r="L478" s="60"/>
      <c r="M478" s="60"/>
      <c r="N478" s="60"/>
      <c r="O478" s="63"/>
      <c r="P478" s="60"/>
      <c r="Q478" s="60"/>
      <c r="R478" s="60"/>
      <c r="S478" s="60"/>
      <c r="T478" s="60"/>
    </row>
    <row r="479" spans="1:20" ht="13.5">
      <c r="A479" s="60"/>
      <c r="B479" s="60"/>
      <c r="C479" s="60"/>
      <c r="D479" s="60"/>
      <c r="E479" s="61"/>
      <c r="F479" s="60"/>
      <c r="G479" s="60"/>
      <c r="H479" s="60"/>
      <c r="I479" s="60"/>
      <c r="J479" s="60"/>
      <c r="K479" s="62"/>
      <c r="L479" s="60"/>
      <c r="M479" s="60"/>
      <c r="N479" s="60"/>
      <c r="O479" s="63"/>
      <c r="P479" s="60"/>
      <c r="Q479" s="60"/>
      <c r="R479" s="60"/>
      <c r="S479" s="60"/>
      <c r="T479" s="60"/>
    </row>
    <row r="480" spans="1:20" ht="13.5">
      <c r="A480" s="60"/>
      <c r="B480" s="60"/>
      <c r="C480" s="60"/>
      <c r="D480" s="60"/>
      <c r="E480" s="61"/>
      <c r="F480" s="60"/>
      <c r="G480" s="60"/>
      <c r="H480" s="60"/>
      <c r="I480" s="60"/>
      <c r="J480" s="60"/>
      <c r="K480" s="62"/>
      <c r="L480" s="60"/>
      <c r="M480" s="60"/>
      <c r="N480" s="60"/>
      <c r="O480" s="63"/>
      <c r="P480" s="60"/>
      <c r="Q480" s="60"/>
      <c r="R480" s="60"/>
      <c r="S480" s="60"/>
      <c r="T480" s="60"/>
    </row>
    <row r="481" spans="1:20" ht="13.5">
      <c r="A481" s="60"/>
      <c r="B481" s="60"/>
      <c r="C481" s="60"/>
      <c r="D481" s="60"/>
      <c r="E481" s="61"/>
      <c r="F481" s="60"/>
      <c r="G481" s="60"/>
      <c r="H481" s="60"/>
      <c r="I481" s="60"/>
      <c r="J481" s="60"/>
      <c r="K481" s="62"/>
      <c r="L481" s="60"/>
      <c r="M481" s="60"/>
      <c r="N481" s="60"/>
      <c r="O481" s="63"/>
      <c r="P481" s="60"/>
      <c r="Q481" s="60"/>
      <c r="R481" s="60"/>
      <c r="S481" s="60"/>
      <c r="T481" s="60"/>
    </row>
    <row r="482" spans="1:20" ht="13.5">
      <c r="A482" s="60"/>
      <c r="B482" s="60"/>
      <c r="C482" s="60"/>
      <c r="D482" s="60"/>
      <c r="E482" s="61"/>
      <c r="F482" s="60"/>
      <c r="G482" s="60"/>
      <c r="H482" s="60"/>
      <c r="I482" s="60"/>
      <c r="J482" s="60"/>
      <c r="K482" s="62"/>
      <c r="L482" s="60"/>
      <c r="M482" s="60"/>
      <c r="N482" s="60"/>
      <c r="O482" s="63"/>
      <c r="P482" s="60"/>
      <c r="Q482" s="60"/>
      <c r="R482" s="60"/>
      <c r="S482" s="60"/>
      <c r="T482" s="60"/>
    </row>
    <row r="483" spans="1:20" ht="13.5">
      <c r="A483" s="60"/>
      <c r="B483" s="60"/>
      <c r="C483" s="60"/>
      <c r="D483" s="60"/>
      <c r="E483" s="61"/>
      <c r="F483" s="60"/>
      <c r="G483" s="60"/>
      <c r="H483" s="60"/>
      <c r="I483" s="60"/>
      <c r="J483" s="60"/>
      <c r="K483" s="62"/>
      <c r="L483" s="60"/>
      <c r="M483" s="60"/>
      <c r="N483" s="60"/>
      <c r="O483" s="63"/>
      <c r="P483" s="60"/>
      <c r="Q483" s="60"/>
      <c r="R483" s="60"/>
      <c r="S483" s="60"/>
      <c r="T483" s="60"/>
    </row>
    <row r="484" spans="1:20" ht="13.5">
      <c r="A484" s="60"/>
      <c r="B484" s="60"/>
      <c r="C484" s="60"/>
      <c r="D484" s="60"/>
      <c r="E484" s="61"/>
      <c r="F484" s="60"/>
      <c r="G484" s="60"/>
      <c r="H484" s="60"/>
      <c r="I484" s="60"/>
      <c r="J484" s="60"/>
      <c r="K484" s="62"/>
      <c r="L484" s="60"/>
      <c r="M484" s="60"/>
      <c r="N484" s="60"/>
      <c r="O484" s="63"/>
      <c r="P484" s="60"/>
      <c r="Q484" s="60"/>
      <c r="R484" s="60"/>
      <c r="S484" s="60"/>
      <c r="T484" s="60"/>
    </row>
    <row r="485" spans="1:20" ht="13.5">
      <c r="A485" s="60"/>
      <c r="B485" s="60"/>
      <c r="C485" s="60"/>
      <c r="D485" s="60"/>
      <c r="E485" s="61"/>
      <c r="F485" s="60"/>
      <c r="G485" s="60"/>
      <c r="H485" s="60"/>
      <c r="I485" s="60"/>
      <c r="J485" s="60"/>
      <c r="K485" s="62"/>
      <c r="L485" s="60"/>
      <c r="M485" s="60"/>
      <c r="N485" s="60"/>
      <c r="O485" s="63"/>
      <c r="P485" s="60"/>
      <c r="Q485" s="60"/>
      <c r="R485" s="60"/>
      <c r="S485" s="60"/>
      <c r="T485" s="60"/>
    </row>
    <row r="486" spans="1:20" ht="13.5">
      <c r="A486" s="60"/>
      <c r="B486" s="60"/>
      <c r="C486" s="60"/>
      <c r="D486" s="60"/>
      <c r="E486" s="61"/>
      <c r="F486" s="60"/>
      <c r="G486" s="60"/>
      <c r="H486" s="60"/>
      <c r="I486" s="60"/>
      <c r="J486" s="60"/>
      <c r="K486" s="62"/>
      <c r="L486" s="60"/>
      <c r="M486" s="60"/>
      <c r="N486" s="60"/>
      <c r="O486" s="63"/>
      <c r="P486" s="60"/>
      <c r="Q486" s="60"/>
      <c r="R486" s="60"/>
      <c r="S486" s="60"/>
      <c r="T486" s="60"/>
    </row>
    <row r="487" spans="1:20" ht="13.5">
      <c r="A487" s="60"/>
      <c r="B487" s="60"/>
      <c r="C487" s="60"/>
      <c r="D487" s="60"/>
      <c r="E487" s="61"/>
      <c r="F487" s="60"/>
      <c r="G487" s="60"/>
      <c r="H487" s="60"/>
      <c r="I487" s="60"/>
      <c r="J487" s="60"/>
      <c r="K487" s="62"/>
      <c r="L487" s="60"/>
      <c r="M487" s="60"/>
      <c r="N487" s="60"/>
      <c r="O487" s="63"/>
      <c r="P487" s="60"/>
      <c r="Q487" s="60"/>
      <c r="R487" s="60"/>
      <c r="S487" s="60"/>
      <c r="T487" s="60"/>
    </row>
    <row r="488" spans="1:20" ht="13.5">
      <c r="A488" s="60"/>
      <c r="B488" s="60"/>
      <c r="C488" s="60"/>
      <c r="D488" s="60"/>
      <c r="E488" s="61"/>
      <c r="F488" s="60"/>
      <c r="G488" s="60"/>
      <c r="H488" s="60"/>
      <c r="I488" s="60"/>
      <c r="J488" s="60"/>
      <c r="K488" s="62"/>
      <c r="L488" s="60"/>
      <c r="M488" s="60"/>
      <c r="N488" s="60"/>
      <c r="O488" s="63"/>
      <c r="P488" s="60"/>
      <c r="Q488" s="60"/>
      <c r="R488" s="60"/>
      <c r="S488" s="60"/>
      <c r="T488" s="60"/>
    </row>
    <row r="489" spans="1:20" ht="13.5">
      <c r="A489" s="60"/>
      <c r="B489" s="60"/>
      <c r="C489" s="60"/>
      <c r="D489" s="60"/>
      <c r="E489" s="61"/>
      <c r="F489" s="60"/>
      <c r="G489" s="60"/>
      <c r="H489" s="60"/>
      <c r="I489" s="60"/>
      <c r="J489" s="60"/>
      <c r="K489" s="62"/>
      <c r="L489" s="60"/>
      <c r="M489" s="60"/>
      <c r="N489" s="60"/>
      <c r="O489" s="63"/>
      <c r="P489" s="60"/>
      <c r="Q489" s="60"/>
      <c r="R489" s="60"/>
      <c r="S489" s="60"/>
      <c r="T489" s="60"/>
    </row>
    <row r="490" spans="1:20" ht="13.5">
      <c r="A490" s="60"/>
      <c r="B490" s="60"/>
      <c r="C490" s="60"/>
      <c r="D490" s="60"/>
      <c r="E490" s="61"/>
      <c r="F490" s="60"/>
      <c r="G490" s="60"/>
      <c r="H490" s="60"/>
      <c r="I490" s="60"/>
      <c r="J490" s="60"/>
      <c r="K490" s="62"/>
      <c r="L490" s="60"/>
      <c r="M490" s="60"/>
      <c r="N490" s="60"/>
      <c r="O490" s="63"/>
      <c r="P490" s="60"/>
      <c r="Q490" s="60"/>
      <c r="R490" s="60"/>
      <c r="S490" s="60"/>
      <c r="T490" s="60"/>
    </row>
    <row r="491" spans="1:20" ht="13.5">
      <c r="A491" s="60"/>
      <c r="B491" s="60"/>
      <c r="C491" s="60"/>
      <c r="D491" s="60"/>
      <c r="E491" s="61"/>
      <c r="F491" s="60"/>
      <c r="G491" s="60"/>
      <c r="H491" s="60"/>
      <c r="I491" s="60"/>
      <c r="J491" s="60"/>
      <c r="K491" s="62"/>
      <c r="L491" s="60"/>
      <c r="M491" s="60"/>
      <c r="N491" s="60"/>
      <c r="O491" s="63"/>
      <c r="P491" s="60"/>
      <c r="Q491" s="60"/>
      <c r="R491" s="60"/>
      <c r="S491" s="60"/>
      <c r="T491" s="60"/>
    </row>
    <row r="492" spans="1:20" ht="13.5">
      <c r="A492" s="60"/>
      <c r="B492" s="60"/>
      <c r="C492" s="60"/>
      <c r="D492" s="60"/>
      <c r="E492" s="61"/>
      <c r="F492" s="60"/>
      <c r="G492" s="60"/>
      <c r="H492" s="60"/>
      <c r="I492" s="60"/>
      <c r="J492" s="60"/>
      <c r="K492" s="62"/>
      <c r="L492" s="60"/>
      <c r="M492" s="60"/>
      <c r="N492" s="60"/>
      <c r="O492" s="63"/>
      <c r="P492" s="60"/>
      <c r="Q492" s="60"/>
      <c r="R492" s="60"/>
      <c r="S492" s="60"/>
      <c r="T492" s="60"/>
    </row>
    <row r="493" spans="1:20" ht="13.5">
      <c r="A493" s="60"/>
      <c r="B493" s="60"/>
      <c r="C493" s="60"/>
      <c r="D493" s="60"/>
      <c r="E493" s="61"/>
      <c r="F493" s="60"/>
      <c r="G493" s="60"/>
      <c r="H493" s="60"/>
      <c r="I493" s="60"/>
      <c r="J493" s="60"/>
      <c r="K493" s="62"/>
      <c r="L493" s="60"/>
      <c r="M493" s="60"/>
      <c r="N493" s="60"/>
      <c r="O493" s="63"/>
      <c r="P493" s="60"/>
      <c r="Q493" s="60"/>
      <c r="R493" s="60"/>
      <c r="S493" s="60"/>
      <c r="T493" s="60"/>
    </row>
    <row r="494" spans="1:20" ht="13.5">
      <c r="A494" s="60"/>
      <c r="B494" s="60"/>
      <c r="C494" s="60"/>
      <c r="D494" s="60"/>
      <c r="E494" s="61"/>
      <c r="F494" s="60"/>
      <c r="G494" s="60"/>
      <c r="H494" s="60"/>
      <c r="I494" s="60"/>
      <c r="J494" s="60"/>
      <c r="K494" s="62"/>
      <c r="L494" s="60"/>
      <c r="M494" s="60"/>
      <c r="N494" s="60"/>
      <c r="O494" s="63"/>
      <c r="P494" s="60"/>
      <c r="Q494" s="60"/>
      <c r="R494" s="60"/>
      <c r="S494" s="60"/>
      <c r="T494" s="60"/>
    </row>
    <row r="495" spans="1:20" ht="13.5">
      <c r="A495" s="60"/>
      <c r="B495" s="60"/>
      <c r="C495" s="60"/>
      <c r="D495" s="60"/>
      <c r="E495" s="61"/>
      <c r="F495" s="60"/>
      <c r="G495" s="60"/>
      <c r="H495" s="60"/>
      <c r="I495" s="60"/>
      <c r="J495" s="60"/>
      <c r="K495" s="62"/>
      <c r="L495" s="60"/>
      <c r="M495" s="60"/>
      <c r="N495" s="60"/>
      <c r="O495" s="63"/>
      <c r="P495" s="60"/>
      <c r="Q495" s="60"/>
      <c r="R495" s="60"/>
      <c r="S495" s="60"/>
      <c r="T495" s="60"/>
    </row>
    <row r="496" spans="1:20" ht="13.5">
      <c r="A496" s="60"/>
      <c r="B496" s="60"/>
      <c r="C496" s="60"/>
      <c r="D496" s="60"/>
      <c r="E496" s="61"/>
      <c r="F496" s="60"/>
      <c r="G496" s="60"/>
      <c r="H496" s="60"/>
      <c r="I496" s="60"/>
      <c r="J496" s="60"/>
      <c r="K496" s="62"/>
      <c r="L496" s="60"/>
      <c r="M496" s="60"/>
      <c r="N496" s="60"/>
      <c r="O496" s="63"/>
      <c r="P496" s="60"/>
      <c r="Q496" s="60"/>
      <c r="R496" s="60"/>
      <c r="S496" s="60"/>
      <c r="T496" s="60"/>
    </row>
    <row r="497" spans="1:20" ht="13.5">
      <c r="A497" s="60"/>
      <c r="B497" s="60"/>
      <c r="C497" s="60"/>
      <c r="D497" s="60"/>
      <c r="E497" s="61"/>
      <c r="F497" s="60"/>
      <c r="G497" s="60"/>
      <c r="H497" s="60"/>
      <c r="I497" s="60"/>
      <c r="J497" s="60"/>
      <c r="K497" s="62"/>
      <c r="L497" s="60"/>
      <c r="M497" s="60"/>
      <c r="N497" s="60"/>
      <c r="O497" s="63"/>
      <c r="P497" s="60"/>
      <c r="Q497" s="60"/>
      <c r="R497" s="60"/>
      <c r="S497" s="60"/>
      <c r="T497" s="60"/>
    </row>
    <row r="498" spans="1:20" ht="13.5">
      <c r="A498" s="60"/>
      <c r="B498" s="60"/>
      <c r="C498" s="60"/>
      <c r="D498" s="60"/>
      <c r="E498" s="61"/>
      <c r="F498" s="60"/>
      <c r="G498" s="60"/>
      <c r="H498" s="60"/>
      <c r="I498" s="60"/>
      <c r="J498" s="60"/>
      <c r="K498" s="62"/>
      <c r="L498" s="60"/>
      <c r="M498" s="60"/>
      <c r="N498" s="60"/>
      <c r="O498" s="63"/>
      <c r="P498" s="60"/>
      <c r="Q498" s="60"/>
      <c r="R498" s="60"/>
      <c r="S498" s="60"/>
      <c r="T498" s="60"/>
    </row>
    <row r="499" spans="1:20" ht="13.5">
      <c r="A499" s="60"/>
      <c r="B499" s="60"/>
      <c r="C499" s="60"/>
      <c r="D499" s="60"/>
      <c r="E499" s="61"/>
      <c r="F499" s="60"/>
      <c r="G499" s="60"/>
      <c r="H499" s="60"/>
      <c r="I499" s="60"/>
      <c r="J499" s="60"/>
      <c r="K499" s="62"/>
      <c r="L499" s="60"/>
      <c r="M499" s="60"/>
      <c r="N499" s="60"/>
      <c r="O499" s="63"/>
      <c r="P499" s="60"/>
      <c r="Q499" s="60"/>
      <c r="R499" s="60"/>
      <c r="S499" s="60"/>
      <c r="T499" s="60"/>
    </row>
    <row r="500" spans="1:20" ht="13.5">
      <c r="A500" s="60"/>
      <c r="B500" s="60"/>
      <c r="C500" s="60"/>
      <c r="D500" s="60"/>
      <c r="E500" s="61"/>
      <c r="F500" s="60"/>
      <c r="G500" s="60"/>
      <c r="H500" s="60"/>
      <c r="I500" s="60"/>
      <c r="J500" s="60"/>
      <c r="K500" s="62"/>
      <c r="L500" s="60"/>
      <c r="M500" s="60"/>
      <c r="N500" s="60"/>
      <c r="O500" s="63"/>
      <c r="P500" s="60"/>
      <c r="Q500" s="60"/>
      <c r="R500" s="60"/>
      <c r="S500" s="60"/>
      <c r="T500" s="60"/>
    </row>
    <row r="501" spans="1:20" ht="13.5">
      <c r="A501" s="60"/>
      <c r="B501" s="60"/>
      <c r="C501" s="60"/>
      <c r="D501" s="60"/>
      <c r="E501" s="61"/>
      <c r="F501" s="60"/>
      <c r="G501" s="60"/>
      <c r="H501" s="60"/>
      <c r="I501" s="60"/>
      <c r="J501" s="60"/>
      <c r="K501" s="62"/>
      <c r="L501" s="60"/>
      <c r="M501" s="60"/>
      <c r="N501" s="60"/>
      <c r="O501" s="63"/>
      <c r="P501" s="60"/>
      <c r="Q501" s="60"/>
      <c r="R501" s="60"/>
      <c r="S501" s="60"/>
      <c r="T501" s="60"/>
    </row>
    <row r="502" spans="1:20" ht="13.5">
      <c r="A502" s="60"/>
      <c r="B502" s="60"/>
      <c r="C502" s="60"/>
      <c r="D502" s="60"/>
      <c r="E502" s="61"/>
      <c r="F502" s="60"/>
      <c r="G502" s="60"/>
      <c r="H502" s="60"/>
      <c r="I502" s="60"/>
      <c r="J502" s="60"/>
      <c r="K502" s="62"/>
      <c r="L502" s="60"/>
      <c r="M502" s="60"/>
      <c r="N502" s="60"/>
      <c r="O502" s="63"/>
      <c r="P502" s="60"/>
      <c r="Q502" s="60"/>
      <c r="R502" s="60"/>
      <c r="S502" s="60"/>
      <c r="T502" s="60"/>
    </row>
    <row r="503" spans="1:20" ht="13.5">
      <c r="A503" s="60"/>
      <c r="B503" s="60"/>
      <c r="C503" s="60"/>
      <c r="D503" s="60"/>
      <c r="E503" s="61"/>
      <c r="F503" s="60"/>
      <c r="G503" s="60"/>
      <c r="H503" s="60"/>
      <c r="I503" s="60"/>
      <c r="J503" s="60"/>
      <c r="K503" s="62"/>
      <c r="L503" s="60"/>
      <c r="M503" s="60"/>
      <c r="N503" s="60"/>
      <c r="O503" s="63"/>
      <c r="P503" s="60"/>
      <c r="Q503" s="60"/>
      <c r="R503" s="60"/>
      <c r="S503" s="60"/>
      <c r="T503" s="60"/>
    </row>
    <row r="504" spans="1:20" ht="13.5">
      <c r="A504" s="60"/>
      <c r="B504" s="60"/>
      <c r="C504" s="60"/>
      <c r="D504" s="60"/>
      <c r="E504" s="61"/>
      <c r="F504" s="60"/>
      <c r="G504" s="60"/>
      <c r="H504" s="60"/>
      <c r="I504" s="60"/>
      <c r="J504" s="60"/>
      <c r="K504" s="62"/>
      <c r="L504" s="60"/>
      <c r="M504" s="60"/>
      <c r="N504" s="60"/>
      <c r="O504" s="63"/>
      <c r="P504" s="60"/>
      <c r="Q504" s="60"/>
      <c r="R504" s="60"/>
      <c r="S504" s="60"/>
      <c r="T504" s="60"/>
    </row>
    <row r="505" spans="1:20" ht="13.5">
      <c r="A505" s="60"/>
      <c r="B505" s="60"/>
      <c r="C505" s="60"/>
      <c r="D505" s="60"/>
      <c r="E505" s="61"/>
      <c r="F505" s="60"/>
      <c r="G505" s="60"/>
      <c r="H505" s="60"/>
      <c r="I505" s="60"/>
      <c r="J505" s="60"/>
      <c r="K505" s="62"/>
      <c r="L505" s="60"/>
      <c r="M505" s="60"/>
      <c r="N505" s="60"/>
      <c r="O505" s="63"/>
      <c r="P505" s="60"/>
      <c r="Q505" s="60"/>
      <c r="R505" s="60"/>
      <c r="S505" s="60"/>
      <c r="T505" s="60"/>
    </row>
    <row r="506" spans="1:20" ht="13.5">
      <c r="A506" s="60"/>
      <c r="B506" s="60"/>
      <c r="C506" s="60"/>
      <c r="D506" s="60"/>
      <c r="E506" s="61"/>
      <c r="F506" s="60"/>
      <c r="G506" s="60"/>
      <c r="H506" s="60"/>
      <c r="I506" s="60"/>
      <c r="J506" s="60"/>
      <c r="K506" s="62"/>
      <c r="L506" s="60"/>
      <c r="M506" s="60"/>
      <c r="N506" s="60"/>
      <c r="O506" s="63"/>
      <c r="P506" s="60"/>
      <c r="Q506" s="60"/>
      <c r="R506" s="60"/>
      <c r="S506" s="60"/>
      <c r="T506" s="60"/>
    </row>
    <row r="507" spans="1:20" ht="13.5">
      <c r="A507" s="60"/>
      <c r="B507" s="60"/>
      <c r="C507" s="60"/>
      <c r="D507" s="60"/>
      <c r="E507" s="61"/>
      <c r="F507" s="60"/>
      <c r="G507" s="60"/>
      <c r="H507" s="60"/>
      <c r="I507" s="60"/>
      <c r="J507" s="60"/>
      <c r="K507" s="62"/>
      <c r="L507" s="60"/>
      <c r="M507" s="60"/>
      <c r="N507" s="60"/>
      <c r="O507" s="63"/>
      <c r="P507" s="60"/>
      <c r="Q507" s="60"/>
      <c r="R507" s="60"/>
      <c r="S507" s="60"/>
      <c r="T507" s="60"/>
    </row>
    <row r="508" spans="1:20" ht="13.5">
      <c r="A508" s="60"/>
      <c r="B508" s="60"/>
      <c r="C508" s="60"/>
      <c r="D508" s="60"/>
      <c r="E508" s="61"/>
      <c r="F508" s="60"/>
      <c r="G508" s="60"/>
      <c r="H508" s="60"/>
      <c r="I508" s="60"/>
      <c r="J508" s="60"/>
      <c r="K508" s="62"/>
      <c r="L508" s="60"/>
      <c r="M508" s="60"/>
      <c r="N508" s="60"/>
      <c r="O508" s="63"/>
      <c r="P508" s="60"/>
      <c r="Q508" s="60"/>
      <c r="R508" s="60"/>
      <c r="S508" s="60"/>
      <c r="T508" s="60"/>
    </row>
    <row r="509" spans="1:20" ht="13.5">
      <c r="A509" s="60"/>
      <c r="B509" s="60"/>
      <c r="C509" s="60"/>
      <c r="D509" s="60"/>
      <c r="E509" s="61"/>
      <c r="F509" s="60"/>
      <c r="G509" s="60"/>
      <c r="H509" s="60"/>
      <c r="I509" s="60"/>
      <c r="J509" s="60"/>
      <c r="K509" s="62"/>
      <c r="L509" s="60"/>
      <c r="M509" s="60"/>
      <c r="N509" s="60"/>
      <c r="O509" s="63"/>
      <c r="P509" s="60"/>
      <c r="Q509" s="60"/>
      <c r="R509" s="60"/>
      <c r="S509" s="60"/>
      <c r="T509" s="60"/>
    </row>
    <row r="510" spans="1:20" ht="13.5">
      <c r="A510" s="60"/>
      <c r="B510" s="60"/>
      <c r="C510" s="60"/>
      <c r="D510" s="60"/>
      <c r="E510" s="61"/>
      <c r="F510" s="60"/>
      <c r="G510" s="60"/>
      <c r="H510" s="60"/>
      <c r="I510" s="60"/>
      <c r="J510" s="60"/>
      <c r="K510" s="62"/>
      <c r="L510" s="60"/>
      <c r="M510" s="60"/>
      <c r="N510" s="60"/>
      <c r="O510" s="63"/>
      <c r="P510" s="60"/>
      <c r="Q510" s="60"/>
      <c r="R510" s="60"/>
      <c r="S510" s="60"/>
      <c r="T510" s="60"/>
    </row>
    <row r="511" spans="1:20" ht="13.5">
      <c r="A511" s="60"/>
      <c r="B511" s="60"/>
      <c r="C511" s="60"/>
      <c r="D511" s="60"/>
      <c r="E511" s="61"/>
      <c r="F511" s="60"/>
      <c r="G511" s="60"/>
      <c r="H511" s="60"/>
      <c r="I511" s="60"/>
      <c r="J511" s="60"/>
      <c r="K511" s="62"/>
      <c r="L511" s="60"/>
      <c r="M511" s="60"/>
      <c r="N511" s="60"/>
      <c r="O511" s="63"/>
      <c r="P511" s="60"/>
      <c r="Q511" s="60"/>
      <c r="R511" s="60"/>
      <c r="S511" s="60"/>
      <c r="T511" s="60"/>
    </row>
    <row r="512" spans="1:20" ht="13.5">
      <c r="A512" s="60"/>
      <c r="B512" s="60"/>
      <c r="C512" s="60"/>
      <c r="D512" s="60"/>
      <c r="E512" s="61"/>
      <c r="F512" s="60"/>
      <c r="G512" s="60"/>
      <c r="H512" s="60"/>
      <c r="I512" s="60"/>
      <c r="J512" s="60"/>
      <c r="K512" s="62"/>
      <c r="L512" s="60"/>
      <c r="M512" s="60"/>
      <c r="N512" s="60"/>
      <c r="O512" s="63"/>
      <c r="P512" s="60"/>
      <c r="Q512" s="60"/>
      <c r="R512" s="60"/>
      <c r="S512" s="60"/>
      <c r="T512" s="60"/>
    </row>
    <row r="513" spans="1:20" ht="13.5">
      <c r="A513" s="60"/>
      <c r="B513" s="60"/>
      <c r="C513" s="60"/>
      <c r="D513" s="60"/>
      <c r="E513" s="61"/>
      <c r="F513" s="60"/>
      <c r="G513" s="60"/>
      <c r="H513" s="60"/>
      <c r="I513" s="60"/>
      <c r="J513" s="60"/>
      <c r="K513" s="62"/>
      <c r="L513" s="60"/>
      <c r="M513" s="60"/>
      <c r="N513" s="60"/>
      <c r="O513" s="63"/>
      <c r="P513" s="60"/>
      <c r="Q513" s="60"/>
      <c r="R513" s="60"/>
      <c r="S513" s="60"/>
      <c r="T513" s="60"/>
    </row>
    <row r="514" spans="1:20" ht="13.5">
      <c r="A514" s="60"/>
      <c r="B514" s="60"/>
      <c r="C514" s="60"/>
      <c r="D514" s="60"/>
      <c r="E514" s="61"/>
      <c r="F514" s="60"/>
      <c r="G514" s="60"/>
      <c r="H514" s="60"/>
      <c r="I514" s="60"/>
      <c r="J514" s="60"/>
      <c r="K514" s="62"/>
      <c r="L514" s="60"/>
      <c r="M514" s="60"/>
      <c r="N514" s="60"/>
      <c r="O514" s="63"/>
      <c r="P514" s="60"/>
      <c r="Q514" s="60"/>
      <c r="R514" s="60"/>
      <c r="S514" s="60"/>
      <c r="T514" s="60"/>
    </row>
    <row r="515" spans="1:20" ht="13.5">
      <c r="A515" s="60"/>
      <c r="B515" s="60"/>
      <c r="C515" s="60"/>
      <c r="D515" s="60"/>
      <c r="E515" s="61"/>
      <c r="F515" s="60"/>
      <c r="G515" s="60"/>
      <c r="H515" s="60"/>
      <c r="I515" s="60"/>
      <c r="J515" s="60"/>
      <c r="K515" s="62"/>
      <c r="L515" s="60"/>
      <c r="M515" s="60"/>
      <c r="N515" s="60"/>
      <c r="O515" s="63"/>
      <c r="P515" s="60"/>
      <c r="Q515" s="60"/>
      <c r="R515" s="60"/>
      <c r="S515" s="60"/>
      <c r="T515" s="60"/>
    </row>
    <row r="516" spans="1:20" ht="13.5">
      <c r="A516" s="60"/>
      <c r="B516" s="60"/>
      <c r="C516" s="60"/>
      <c r="D516" s="60"/>
      <c r="E516" s="61"/>
      <c r="F516" s="60"/>
      <c r="G516" s="60"/>
      <c r="H516" s="60"/>
      <c r="I516" s="60"/>
      <c r="J516" s="60"/>
      <c r="K516" s="62"/>
      <c r="L516" s="60"/>
      <c r="M516" s="60"/>
      <c r="N516" s="60"/>
      <c r="O516" s="63"/>
      <c r="P516" s="60"/>
      <c r="Q516" s="60"/>
      <c r="R516" s="60"/>
      <c r="S516" s="60"/>
      <c r="T516" s="60"/>
    </row>
    <row r="517" spans="1:20" ht="13.5">
      <c r="A517" s="60"/>
      <c r="B517" s="60"/>
      <c r="C517" s="60"/>
      <c r="D517" s="60"/>
      <c r="E517" s="61"/>
      <c r="F517" s="60"/>
      <c r="G517" s="60"/>
      <c r="H517" s="60"/>
      <c r="I517" s="60"/>
      <c r="J517" s="60"/>
      <c r="K517" s="62"/>
      <c r="L517" s="60"/>
      <c r="M517" s="60"/>
      <c r="N517" s="60"/>
      <c r="O517" s="63"/>
      <c r="P517" s="60"/>
      <c r="Q517" s="60"/>
      <c r="R517" s="60"/>
      <c r="S517" s="60"/>
      <c r="T517" s="60"/>
    </row>
    <row r="518" spans="1:20" ht="13.5">
      <c r="A518" s="60"/>
      <c r="B518" s="60"/>
      <c r="C518" s="60"/>
      <c r="D518" s="60"/>
      <c r="E518" s="61"/>
      <c r="F518" s="60"/>
      <c r="G518" s="60"/>
      <c r="H518" s="60"/>
      <c r="I518" s="60"/>
      <c r="J518" s="60"/>
      <c r="K518" s="62"/>
      <c r="L518" s="60"/>
      <c r="M518" s="60"/>
      <c r="N518" s="60"/>
      <c r="O518" s="63"/>
      <c r="P518" s="60"/>
      <c r="Q518" s="60"/>
      <c r="R518" s="60"/>
      <c r="S518" s="60"/>
      <c r="T518" s="60"/>
    </row>
    <row r="519" spans="1:20" ht="13.5">
      <c r="A519" s="60"/>
      <c r="B519" s="60"/>
      <c r="C519" s="60"/>
      <c r="D519" s="60"/>
      <c r="E519" s="61"/>
      <c r="F519" s="60"/>
      <c r="G519" s="60"/>
      <c r="H519" s="60"/>
      <c r="I519" s="60"/>
      <c r="J519" s="60"/>
      <c r="K519" s="62"/>
      <c r="L519" s="60"/>
      <c r="M519" s="60"/>
      <c r="N519" s="60"/>
      <c r="O519" s="63"/>
      <c r="P519" s="60"/>
      <c r="Q519" s="60"/>
      <c r="R519" s="60"/>
      <c r="S519" s="60"/>
      <c r="T519" s="60"/>
    </row>
    <row r="520" spans="1:20" ht="13.5">
      <c r="A520" s="60"/>
      <c r="B520" s="60"/>
      <c r="C520" s="60"/>
      <c r="D520" s="60"/>
      <c r="E520" s="61"/>
      <c r="F520" s="60"/>
      <c r="G520" s="60"/>
      <c r="H520" s="60"/>
      <c r="I520" s="60"/>
      <c r="J520" s="60"/>
      <c r="K520" s="62"/>
      <c r="L520" s="60"/>
      <c r="M520" s="60"/>
      <c r="N520" s="60"/>
      <c r="O520" s="63"/>
      <c r="P520" s="60"/>
      <c r="Q520" s="60"/>
      <c r="R520" s="60"/>
      <c r="S520" s="60"/>
      <c r="T520" s="60"/>
    </row>
    <row r="521" spans="1:20" ht="13.5">
      <c r="A521" s="60"/>
      <c r="B521" s="60"/>
      <c r="C521" s="60"/>
      <c r="D521" s="60"/>
      <c r="E521" s="61"/>
      <c r="F521" s="60"/>
      <c r="G521" s="60"/>
      <c r="H521" s="60"/>
      <c r="I521" s="60"/>
      <c r="J521" s="60"/>
      <c r="K521" s="62"/>
      <c r="L521" s="60"/>
      <c r="M521" s="60"/>
      <c r="N521" s="60"/>
      <c r="O521" s="63"/>
      <c r="P521" s="60"/>
      <c r="Q521" s="60"/>
      <c r="R521" s="60"/>
      <c r="S521" s="60"/>
      <c r="T521" s="60"/>
    </row>
    <row r="522" spans="1:20" ht="13.5">
      <c r="A522" s="60"/>
      <c r="B522" s="60"/>
      <c r="C522" s="60"/>
      <c r="D522" s="60"/>
      <c r="E522" s="61"/>
      <c r="F522" s="60"/>
      <c r="G522" s="60"/>
      <c r="H522" s="60"/>
      <c r="I522" s="60"/>
      <c r="J522" s="60"/>
      <c r="K522" s="62"/>
      <c r="L522" s="60"/>
      <c r="M522" s="60"/>
      <c r="N522" s="60"/>
      <c r="O522" s="63"/>
      <c r="P522" s="60"/>
      <c r="Q522" s="60"/>
      <c r="R522" s="60"/>
      <c r="S522" s="60"/>
      <c r="T522" s="60"/>
    </row>
    <row r="523" spans="1:20" ht="13.5">
      <c r="A523" s="60"/>
      <c r="B523" s="60"/>
      <c r="C523" s="60"/>
      <c r="D523" s="60"/>
      <c r="E523" s="61"/>
      <c r="F523" s="60"/>
      <c r="G523" s="60"/>
      <c r="H523" s="60"/>
      <c r="I523" s="60"/>
      <c r="J523" s="60"/>
      <c r="K523" s="62"/>
      <c r="L523" s="60"/>
      <c r="M523" s="60"/>
      <c r="N523" s="60"/>
      <c r="O523" s="63"/>
      <c r="P523" s="60"/>
      <c r="Q523" s="60"/>
      <c r="R523" s="60"/>
      <c r="S523" s="60"/>
      <c r="T523" s="60"/>
    </row>
    <row r="524" spans="1:20" ht="13.5">
      <c r="A524" s="60"/>
      <c r="B524" s="60"/>
      <c r="C524" s="60"/>
      <c r="D524" s="60"/>
      <c r="E524" s="61"/>
      <c r="F524" s="60"/>
      <c r="G524" s="60"/>
      <c r="H524" s="60"/>
      <c r="I524" s="60"/>
      <c r="J524" s="60"/>
      <c r="K524" s="62"/>
      <c r="L524" s="60"/>
      <c r="M524" s="60"/>
      <c r="N524" s="60"/>
      <c r="O524" s="63"/>
      <c r="P524" s="60"/>
      <c r="Q524" s="60"/>
      <c r="R524" s="60"/>
      <c r="S524" s="60"/>
      <c r="T524" s="60"/>
    </row>
    <row r="525" spans="1:20" ht="13.5">
      <c r="A525" s="60"/>
      <c r="B525" s="60"/>
      <c r="C525" s="60"/>
      <c r="D525" s="60"/>
      <c r="E525" s="61"/>
      <c r="F525" s="60"/>
      <c r="G525" s="60"/>
      <c r="H525" s="60"/>
      <c r="I525" s="60"/>
      <c r="J525" s="60"/>
      <c r="K525" s="62"/>
      <c r="L525" s="60"/>
      <c r="M525" s="60"/>
      <c r="N525" s="60"/>
      <c r="O525" s="63"/>
      <c r="P525" s="60"/>
      <c r="Q525" s="60"/>
      <c r="R525" s="60"/>
      <c r="S525" s="60"/>
      <c r="T525" s="60"/>
    </row>
    <row r="526" spans="1:20" ht="13.5">
      <c r="A526" s="60"/>
      <c r="B526" s="60"/>
      <c r="C526" s="60"/>
      <c r="D526" s="60"/>
      <c r="E526" s="61"/>
      <c r="F526" s="60"/>
      <c r="G526" s="60"/>
      <c r="H526" s="60"/>
      <c r="I526" s="60"/>
      <c r="J526" s="60"/>
      <c r="K526" s="62"/>
      <c r="L526" s="60"/>
      <c r="M526" s="60"/>
      <c r="N526" s="60"/>
      <c r="O526" s="63"/>
      <c r="P526" s="60"/>
      <c r="Q526" s="60"/>
      <c r="R526" s="60"/>
      <c r="S526" s="60"/>
      <c r="T526" s="60"/>
    </row>
    <row r="527" spans="1:20" ht="13.5">
      <c r="A527" s="60"/>
      <c r="B527" s="60"/>
      <c r="C527" s="60"/>
      <c r="D527" s="60"/>
      <c r="E527" s="61"/>
      <c r="F527" s="60"/>
      <c r="G527" s="60"/>
      <c r="H527" s="60"/>
      <c r="I527" s="60"/>
      <c r="J527" s="60"/>
      <c r="K527" s="62"/>
      <c r="L527" s="60"/>
      <c r="M527" s="60"/>
      <c r="N527" s="60"/>
      <c r="O527" s="63"/>
      <c r="P527" s="60"/>
      <c r="Q527" s="60"/>
      <c r="R527" s="60"/>
      <c r="S527" s="60"/>
      <c r="T527" s="60"/>
    </row>
    <row r="528" spans="1:20" ht="13.5">
      <c r="A528" s="60"/>
      <c r="B528" s="60"/>
      <c r="C528" s="60"/>
      <c r="D528" s="60"/>
      <c r="E528" s="61"/>
      <c r="F528" s="60"/>
      <c r="G528" s="60"/>
      <c r="H528" s="60"/>
      <c r="I528" s="60"/>
      <c r="J528" s="60"/>
      <c r="K528" s="62"/>
      <c r="L528" s="60"/>
      <c r="M528" s="60"/>
      <c r="N528" s="60"/>
      <c r="O528" s="63"/>
      <c r="P528" s="60"/>
      <c r="Q528" s="60"/>
      <c r="R528" s="60"/>
      <c r="S528" s="60"/>
      <c r="T528" s="60"/>
    </row>
    <row r="529" spans="1:20" ht="13.5">
      <c r="A529" s="60"/>
      <c r="B529" s="60"/>
      <c r="C529" s="60"/>
      <c r="D529" s="60"/>
      <c r="E529" s="61"/>
      <c r="F529" s="60"/>
      <c r="G529" s="60"/>
      <c r="H529" s="60"/>
      <c r="I529" s="60"/>
      <c r="J529" s="60"/>
      <c r="K529" s="62"/>
      <c r="L529" s="60"/>
      <c r="M529" s="60"/>
      <c r="N529" s="60"/>
      <c r="O529" s="63"/>
      <c r="P529" s="60"/>
      <c r="Q529" s="60"/>
      <c r="R529" s="60"/>
      <c r="S529" s="60"/>
      <c r="T529" s="60"/>
    </row>
    <row r="530" spans="1:20" ht="13.5">
      <c r="A530" s="60"/>
      <c r="B530" s="60"/>
      <c r="C530" s="60"/>
      <c r="D530" s="60"/>
      <c r="E530" s="61"/>
      <c r="F530" s="60"/>
      <c r="G530" s="60"/>
      <c r="H530" s="60"/>
      <c r="I530" s="60"/>
      <c r="J530" s="60"/>
      <c r="K530" s="62"/>
      <c r="L530" s="60"/>
      <c r="M530" s="60"/>
      <c r="N530" s="60"/>
      <c r="O530" s="63"/>
      <c r="P530" s="60"/>
      <c r="Q530" s="60"/>
      <c r="R530" s="60"/>
      <c r="S530" s="60"/>
      <c r="T530" s="60"/>
    </row>
    <row r="531" spans="1:20" ht="13.5">
      <c r="A531" s="60"/>
      <c r="B531" s="60"/>
      <c r="C531" s="60"/>
      <c r="D531" s="60"/>
      <c r="E531" s="61"/>
      <c r="F531" s="60"/>
      <c r="G531" s="60"/>
      <c r="H531" s="60"/>
      <c r="I531" s="60"/>
      <c r="J531" s="60"/>
      <c r="K531" s="62"/>
      <c r="L531" s="60"/>
      <c r="M531" s="60"/>
      <c r="N531" s="60"/>
      <c r="O531" s="63"/>
      <c r="P531" s="60"/>
      <c r="Q531" s="60"/>
      <c r="R531" s="60"/>
      <c r="S531" s="60"/>
      <c r="T531" s="60"/>
    </row>
    <row r="532" spans="1:20" ht="13.5">
      <c r="A532" s="60"/>
      <c r="B532" s="60"/>
      <c r="C532" s="60"/>
      <c r="D532" s="60"/>
      <c r="E532" s="61"/>
      <c r="F532" s="60"/>
      <c r="G532" s="60"/>
      <c r="H532" s="60"/>
      <c r="I532" s="60"/>
      <c r="J532" s="60"/>
      <c r="K532" s="62"/>
      <c r="L532" s="60"/>
      <c r="M532" s="60"/>
      <c r="N532" s="60"/>
      <c r="O532" s="63"/>
      <c r="P532" s="60"/>
      <c r="Q532" s="60"/>
      <c r="R532" s="60"/>
      <c r="S532" s="60"/>
      <c r="T532" s="60"/>
    </row>
    <row r="533" spans="1:20" ht="13.5">
      <c r="A533" s="60"/>
      <c r="B533" s="60"/>
      <c r="C533" s="60"/>
      <c r="D533" s="60"/>
      <c r="E533" s="61"/>
      <c r="F533" s="60"/>
      <c r="G533" s="60"/>
      <c r="H533" s="60"/>
      <c r="I533" s="60"/>
      <c r="J533" s="60"/>
      <c r="K533" s="62"/>
      <c r="L533" s="60"/>
      <c r="M533" s="60"/>
      <c r="N533" s="60"/>
      <c r="O533" s="63"/>
      <c r="P533" s="60"/>
      <c r="Q533" s="60"/>
      <c r="R533" s="60"/>
      <c r="S533" s="60"/>
      <c r="T533" s="60"/>
    </row>
    <row r="534" spans="1:20" ht="13.5">
      <c r="A534" s="60"/>
      <c r="B534" s="60"/>
      <c r="C534" s="60"/>
      <c r="D534" s="60"/>
      <c r="E534" s="61"/>
      <c r="F534" s="60"/>
      <c r="G534" s="60"/>
      <c r="H534" s="60"/>
      <c r="I534" s="60"/>
      <c r="J534" s="60"/>
      <c r="K534" s="62"/>
      <c r="L534" s="60"/>
      <c r="M534" s="60"/>
      <c r="N534" s="60"/>
      <c r="O534" s="63"/>
      <c r="P534" s="60"/>
      <c r="Q534" s="60"/>
      <c r="R534" s="60"/>
      <c r="S534" s="60"/>
      <c r="T534" s="60"/>
    </row>
    <row r="535" spans="1:20" ht="13.5">
      <c r="A535" s="60"/>
      <c r="B535" s="60"/>
      <c r="C535" s="60"/>
      <c r="D535" s="60"/>
      <c r="E535" s="61"/>
      <c r="F535" s="60"/>
      <c r="G535" s="60"/>
      <c r="H535" s="60"/>
      <c r="I535" s="60"/>
      <c r="J535" s="60"/>
      <c r="K535" s="62"/>
      <c r="L535" s="60"/>
      <c r="M535" s="60"/>
      <c r="N535" s="60"/>
      <c r="O535" s="63"/>
      <c r="P535" s="60"/>
      <c r="Q535" s="60"/>
      <c r="R535" s="60"/>
      <c r="S535" s="60"/>
      <c r="T535" s="60"/>
    </row>
    <row r="536" spans="1:20" ht="13.5">
      <c r="A536" s="60"/>
      <c r="B536" s="60"/>
      <c r="C536" s="60"/>
      <c r="D536" s="60"/>
      <c r="E536" s="61"/>
      <c r="F536" s="60"/>
      <c r="G536" s="60"/>
      <c r="H536" s="60"/>
      <c r="I536" s="60"/>
      <c r="J536" s="60"/>
      <c r="K536" s="62"/>
      <c r="L536" s="60"/>
      <c r="M536" s="60"/>
      <c r="N536" s="60"/>
      <c r="O536" s="63"/>
      <c r="P536" s="60"/>
      <c r="Q536" s="60"/>
      <c r="R536" s="60"/>
      <c r="S536" s="60"/>
      <c r="T536" s="60"/>
    </row>
    <row r="537" spans="1:20" ht="13.5">
      <c r="A537" s="60"/>
      <c r="B537" s="60"/>
      <c r="C537" s="60"/>
      <c r="D537" s="60"/>
      <c r="E537" s="61"/>
      <c r="F537" s="60"/>
      <c r="G537" s="60"/>
      <c r="H537" s="60"/>
      <c r="I537" s="60"/>
      <c r="J537" s="60"/>
      <c r="K537" s="62"/>
      <c r="L537" s="60"/>
      <c r="M537" s="60"/>
      <c r="N537" s="60"/>
      <c r="O537" s="63"/>
      <c r="P537" s="60"/>
      <c r="Q537" s="60"/>
      <c r="R537" s="60"/>
      <c r="S537" s="60"/>
      <c r="T537" s="60"/>
    </row>
    <row r="538" spans="1:20" ht="13.5">
      <c r="A538" s="60"/>
      <c r="B538" s="60"/>
      <c r="C538" s="60"/>
      <c r="D538" s="60"/>
      <c r="E538" s="61"/>
      <c r="F538" s="60"/>
      <c r="G538" s="60"/>
      <c r="H538" s="60"/>
      <c r="I538" s="60"/>
      <c r="J538" s="60"/>
      <c r="K538" s="62"/>
      <c r="L538" s="60"/>
      <c r="M538" s="60"/>
      <c r="N538" s="60"/>
      <c r="O538" s="63"/>
      <c r="P538" s="60"/>
      <c r="Q538" s="60"/>
      <c r="R538" s="60"/>
      <c r="S538" s="60"/>
      <c r="T538" s="60"/>
    </row>
    <row r="539" spans="1:20" ht="13.5">
      <c r="A539" s="60"/>
      <c r="B539" s="60"/>
      <c r="C539" s="60"/>
      <c r="D539" s="60"/>
      <c r="E539" s="61"/>
      <c r="F539" s="60"/>
      <c r="G539" s="60"/>
      <c r="H539" s="60"/>
      <c r="I539" s="60"/>
      <c r="J539" s="60"/>
      <c r="K539" s="62"/>
      <c r="L539" s="60"/>
      <c r="M539" s="60"/>
      <c r="N539" s="60"/>
      <c r="O539" s="63"/>
      <c r="P539" s="60"/>
      <c r="Q539" s="60"/>
      <c r="R539" s="60"/>
      <c r="S539" s="60"/>
      <c r="T539" s="60"/>
    </row>
    <row r="540" spans="1:20" ht="13.5">
      <c r="A540" s="60"/>
      <c r="B540" s="60"/>
      <c r="C540" s="60"/>
      <c r="D540" s="60"/>
      <c r="E540" s="61"/>
      <c r="F540" s="60"/>
      <c r="G540" s="60"/>
      <c r="H540" s="60"/>
      <c r="I540" s="60"/>
      <c r="J540" s="60"/>
      <c r="K540" s="62"/>
      <c r="L540" s="60"/>
      <c r="M540" s="60"/>
      <c r="N540" s="60"/>
      <c r="O540" s="63"/>
      <c r="P540" s="60"/>
      <c r="Q540" s="60"/>
      <c r="R540" s="60"/>
      <c r="S540" s="60"/>
      <c r="T540" s="60"/>
    </row>
    <row r="541" spans="1:20" ht="13.5">
      <c r="A541" s="60"/>
      <c r="B541" s="60"/>
      <c r="C541" s="60"/>
      <c r="D541" s="60"/>
      <c r="E541" s="61"/>
      <c r="F541" s="60"/>
      <c r="G541" s="60"/>
      <c r="H541" s="60"/>
      <c r="I541" s="60"/>
      <c r="J541" s="60"/>
      <c r="K541" s="62"/>
      <c r="L541" s="60"/>
      <c r="M541" s="60"/>
      <c r="N541" s="60"/>
      <c r="O541" s="63"/>
      <c r="P541" s="60"/>
      <c r="Q541" s="60"/>
      <c r="R541" s="60"/>
      <c r="S541" s="60"/>
      <c r="T541" s="60"/>
    </row>
    <row r="542" spans="1:20" ht="13.5">
      <c r="A542" s="60"/>
      <c r="B542" s="60"/>
      <c r="C542" s="60"/>
      <c r="D542" s="60"/>
      <c r="E542" s="61"/>
      <c r="F542" s="60"/>
      <c r="G542" s="60"/>
      <c r="H542" s="60"/>
      <c r="I542" s="60"/>
      <c r="J542" s="60"/>
      <c r="K542" s="62"/>
      <c r="L542" s="60"/>
      <c r="M542" s="60"/>
      <c r="N542" s="60"/>
      <c r="O542" s="63"/>
      <c r="P542" s="60"/>
      <c r="Q542" s="60"/>
      <c r="R542" s="60"/>
      <c r="S542" s="60"/>
      <c r="T542" s="60"/>
    </row>
    <row r="543" spans="1:20" ht="13.5">
      <c r="A543" s="60"/>
      <c r="B543" s="60"/>
      <c r="C543" s="60"/>
      <c r="D543" s="60"/>
      <c r="E543" s="61"/>
      <c r="F543" s="60"/>
      <c r="G543" s="60"/>
      <c r="H543" s="60"/>
      <c r="I543" s="60"/>
      <c r="J543" s="60"/>
      <c r="K543" s="62"/>
      <c r="L543" s="60"/>
      <c r="M543" s="60"/>
      <c r="N543" s="60"/>
      <c r="O543" s="63"/>
      <c r="P543" s="60"/>
      <c r="Q543" s="60"/>
      <c r="R543" s="60"/>
      <c r="S543" s="60"/>
      <c r="T543" s="60"/>
    </row>
    <row r="544" spans="1:20" ht="13.5">
      <c r="A544" s="60"/>
      <c r="B544" s="60"/>
      <c r="C544" s="60"/>
      <c r="D544" s="60"/>
      <c r="E544" s="61"/>
      <c r="F544" s="60"/>
      <c r="G544" s="60"/>
      <c r="H544" s="60"/>
      <c r="I544" s="60"/>
      <c r="J544" s="60"/>
      <c r="K544" s="62"/>
      <c r="L544" s="60"/>
      <c r="M544" s="60"/>
      <c r="N544" s="60"/>
      <c r="O544" s="63"/>
      <c r="P544" s="60"/>
      <c r="Q544" s="60"/>
      <c r="R544" s="60"/>
      <c r="S544" s="60"/>
      <c r="T544" s="60"/>
    </row>
    <row r="545" spans="1:20" ht="13.5">
      <c r="A545" s="60"/>
      <c r="B545" s="60"/>
      <c r="C545" s="60"/>
      <c r="D545" s="60"/>
      <c r="E545" s="61"/>
      <c r="F545" s="60"/>
      <c r="G545" s="60"/>
      <c r="H545" s="60"/>
      <c r="I545" s="60"/>
      <c r="J545" s="60"/>
      <c r="K545" s="62"/>
      <c r="L545" s="60"/>
      <c r="M545" s="60"/>
      <c r="N545" s="60"/>
      <c r="O545" s="63"/>
      <c r="P545" s="60"/>
      <c r="Q545" s="60"/>
      <c r="R545" s="60"/>
      <c r="S545" s="60"/>
      <c r="T545" s="60"/>
    </row>
    <row r="546" spans="1:20" ht="13.5">
      <c r="A546" s="60"/>
      <c r="B546" s="60"/>
      <c r="C546" s="60"/>
      <c r="D546" s="60"/>
      <c r="E546" s="61"/>
      <c r="F546" s="60"/>
      <c r="G546" s="60"/>
      <c r="H546" s="60"/>
      <c r="I546" s="60"/>
      <c r="J546" s="60"/>
      <c r="K546" s="62"/>
      <c r="L546" s="60"/>
      <c r="M546" s="60"/>
      <c r="N546" s="60"/>
      <c r="O546" s="63"/>
      <c r="P546" s="60"/>
      <c r="Q546" s="60"/>
      <c r="R546" s="60"/>
      <c r="S546" s="60"/>
      <c r="T546" s="60"/>
    </row>
    <row r="547" spans="1:20" ht="13.5">
      <c r="A547" s="60"/>
      <c r="B547" s="60"/>
      <c r="C547" s="60"/>
      <c r="D547" s="60"/>
      <c r="E547" s="61"/>
      <c r="F547" s="60"/>
      <c r="G547" s="60"/>
      <c r="H547" s="60"/>
      <c r="I547" s="60"/>
      <c r="J547" s="60"/>
      <c r="K547" s="62"/>
      <c r="L547" s="60"/>
      <c r="M547" s="60"/>
      <c r="N547" s="60"/>
      <c r="O547" s="63"/>
      <c r="P547" s="60"/>
      <c r="Q547" s="60"/>
      <c r="R547" s="60"/>
      <c r="S547" s="60"/>
      <c r="T547" s="60"/>
    </row>
    <row r="548" spans="1:20" ht="13.5">
      <c r="A548" s="60"/>
      <c r="B548" s="60"/>
      <c r="C548" s="60"/>
      <c r="D548" s="60"/>
      <c r="E548" s="61"/>
      <c r="F548" s="60"/>
      <c r="G548" s="60"/>
      <c r="H548" s="60"/>
      <c r="I548" s="60"/>
      <c r="J548" s="60"/>
      <c r="K548" s="62"/>
      <c r="L548" s="60"/>
      <c r="M548" s="60"/>
      <c r="N548" s="60"/>
      <c r="O548" s="63"/>
      <c r="P548" s="60"/>
      <c r="Q548" s="60"/>
      <c r="R548" s="60"/>
      <c r="S548" s="60"/>
      <c r="T548" s="60"/>
    </row>
    <row r="549" spans="1:20" ht="13.5">
      <c r="A549" s="60"/>
      <c r="B549" s="60"/>
      <c r="C549" s="60"/>
      <c r="D549" s="60"/>
      <c r="E549" s="61"/>
      <c r="F549" s="60"/>
      <c r="G549" s="60"/>
      <c r="H549" s="60"/>
      <c r="I549" s="60"/>
      <c r="J549" s="60"/>
      <c r="K549" s="62"/>
      <c r="L549" s="60"/>
      <c r="M549" s="60"/>
      <c r="N549" s="60"/>
      <c r="O549" s="63"/>
      <c r="P549" s="60"/>
      <c r="Q549" s="60"/>
      <c r="R549" s="60"/>
      <c r="S549" s="60"/>
      <c r="T549" s="60"/>
    </row>
    <row r="550" spans="1:20" ht="13.5">
      <c r="A550" s="60"/>
      <c r="B550" s="60"/>
      <c r="C550" s="60"/>
      <c r="D550" s="60"/>
      <c r="E550" s="61"/>
      <c r="F550" s="60"/>
      <c r="G550" s="60"/>
      <c r="H550" s="60"/>
      <c r="I550" s="60"/>
      <c r="J550" s="60"/>
      <c r="K550" s="62"/>
      <c r="L550" s="60"/>
      <c r="M550" s="60"/>
      <c r="N550" s="60"/>
      <c r="O550" s="63"/>
      <c r="P550" s="60"/>
      <c r="Q550" s="60"/>
      <c r="R550" s="60"/>
      <c r="S550" s="60"/>
      <c r="T550" s="60"/>
    </row>
    <row r="551" spans="1:20" ht="13.5">
      <c r="A551" s="60"/>
      <c r="B551" s="60"/>
      <c r="C551" s="60"/>
      <c r="D551" s="60"/>
      <c r="E551" s="61"/>
      <c r="F551" s="60"/>
      <c r="G551" s="60"/>
      <c r="H551" s="60"/>
      <c r="I551" s="60"/>
      <c r="J551" s="60"/>
      <c r="K551" s="62"/>
      <c r="L551" s="60"/>
      <c r="M551" s="60"/>
      <c r="N551" s="60"/>
      <c r="O551" s="63"/>
      <c r="P551" s="60"/>
      <c r="Q551" s="60"/>
      <c r="R551" s="60"/>
      <c r="S551" s="60"/>
      <c r="T551" s="60"/>
    </row>
    <row r="552" spans="1:20" ht="13.5">
      <c r="A552" s="60"/>
      <c r="B552" s="60"/>
      <c r="C552" s="60"/>
      <c r="D552" s="60"/>
      <c r="E552" s="61"/>
      <c r="F552" s="60"/>
      <c r="G552" s="60"/>
      <c r="H552" s="60"/>
      <c r="I552" s="60"/>
      <c r="J552" s="60"/>
      <c r="K552" s="62"/>
      <c r="L552" s="60"/>
      <c r="M552" s="60"/>
      <c r="N552" s="60"/>
      <c r="O552" s="63"/>
      <c r="P552" s="60"/>
      <c r="Q552" s="60"/>
      <c r="R552" s="60"/>
      <c r="S552" s="60"/>
      <c r="T552" s="60"/>
    </row>
    <row r="553" spans="1:20" ht="13.5">
      <c r="A553" s="60"/>
      <c r="B553" s="60"/>
      <c r="C553" s="60"/>
      <c r="D553" s="60"/>
      <c r="E553" s="61"/>
      <c r="F553" s="60"/>
      <c r="G553" s="60"/>
      <c r="H553" s="60"/>
      <c r="I553" s="60"/>
      <c r="J553" s="60"/>
      <c r="K553" s="62"/>
      <c r="L553" s="60"/>
      <c r="M553" s="60"/>
      <c r="N553" s="60"/>
      <c r="O553" s="63"/>
      <c r="P553" s="60"/>
      <c r="Q553" s="60"/>
      <c r="R553" s="60"/>
      <c r="S553" s="60"/>
      <c r="T553" s="60"/>
    </row>
    <row r="554" spans="1:20" ht="13.5">
      <c r="A554" s="60"/>
      <c r="B554" s="60"/>
      <c r="C554" s="60"/>
      <c r="D554" s="60"/>
      <c r="E554" s="61"/>
      <c r="F554" s="60"/>
      <c r="G554" s="60"/>
      <c r="H554" s="60"/>
      <c r="I554" s="60"/>
      <c r="J554" s="60"/>
      <c r="K554" s="62"/>
      <c r="L554" s="60"/>
      <c r="M554" s="60"/>
      <c r="N554" s="60"/>
      <c r="O554" s="63"/>
      <c r="P554" s="60"/>
      <c r="Q554" s="60"/>
      <c r="R554" s="60"/>
      <c r="S554" s="60"/>
      <c r="T554" s="60"/>
    </row>
    <row r="555" spans="1:20" ht="13.5">
      <c r="A555" s="60"/>
      <c r="B555" s="60"/>
      <c r="C555" s="60"/>
      <c r="D555" s="60"/>
      <c r="E555" s="61"/>
      <c r="F555" s="60"/>
      <c r="G555" s="60"/>
      <c r="H555" s="60"/>
      <c r="I555" s="60"/>
      <c r="J555" s="60"/>
      <c r="K555" s="62"/>
      <c r="L555" s="60"/>
      <c r="M555" s="60"/>
      <c r="N555" s="60"/>
      <c r="O555" s="63"/>
      <c r="P555" s="60"/>
      <c r="Q555" s="60"/>
      <c r="R555" s="60"/>
      <c r="S555" s="60"/>
      <c r="T555" s="60"/>
    </row>
    <row r="556" spans="1:20" ht="13.5">
      <c r="A556" s="60"/>
      <c r="B556" s="60"/>
      <c r="C556" s="60"/>
      <c r="D556" s="60"/>
      <c r="E556" s="61"/>
      <c r="F556" s="60"/>
      <c r="G556" s="60"/>
      <c r="H556" s="60"/>
      <c r="I556" s="60"/>
      <c r="J556" s="60"/>
      <c r="K556" s="62"/>
      <c r="L556" s="60"/>
      <c r="M556" s="60"/>
      <c r="N556" s="60"/>
      <c r="O556" s="63"/>
      <c r="P556" s="60"/>
      <c r="Q556" s="60"/>
      <c r="R556" s="60"/>
      <c r="S556" s="60"/>
      <c r="T556" s="60"/>
    </row>
    <row r="557" spans="1:20" ht="13.5">
      <c r="A557" s="60"/>
      <c r="B557" s="60"/>
      <c r="C557" s="60"/>
      <c r="D557" s="60"/>
      <c r="E557" s="61"/>
      <c r="F557" s="60"/>
      <c r="G557" s="60"/>
      <c r="H557" s="60"/>
      <c r="I557" s="60"/>
      <c r="J557" s="60"/>
      <c r="K557" s="62"/>
      <c r="L557" s="60"/>
      <c r="M557" s="60"/>
      <c r="N557" s="60"/>
      <c r="O557" s="63"/>
      <c r="P557" s="60"/>
      <c r="Q557" s="60"/>
      <c r="R557" s="60"/>
      <c r="S557" s="60"/>
      <c r="T557" s="60"/>
    </row>
    <row r="558" spans="1:20" ht="13.5">
      <c r="A558" s="60"/>
      <c r="B558" s="60"/>
      <c r="C558" s="60"/>
      <c r="D558" s="60"/>
      <c r="E558" s="61"/>
      <c r="F558" s="60"/>
      <c r="G558" s="60"/>
      <c r="H558" s="60"/>
      <c r="I558" s="60"/>
      <c r="J558" s="60"/>
      <c r="K558" s="62"/>
      <c r="L558" s="60"/>
      <c r="M558" s="60"/>
      <c r="N558" s="60"/>
      <c r="O558" s="63"/>
      <c r="P558" s="60"/>
      <c r="Q558" s="60"/>
      <c r="R558" s="60"/>
      <c r="S558" s="60"/>
      <c r="T558" s="60"/>
    </row>
    <row r="559" spans="1:20" ht="13.5">
      <c r="A559" s="60"/>
      <c r="B559" s="60"/>
      <c r="C559" s="60"/>
      <c r="D559" s="60"/>
      <c r="E559" s="61"/>
      <c r="F559" s="60"/>
      <c r="G559" s="60"/>
      <c r="H559" s="60"/>
      <c r="I559" s="60"/>
      <c r="J559" s="60"/>
      <c r="K559" s="62"/>
      <c r="L559" s="60"/>
      <c r="M559" s="60"/>
      <c r="N559" s="60"/>
      <c r="O559" s="63"/>
      <c r="P559" s="60"/>
      <c r="Q559" s="60"/>
      <c r="R559" s="60"/>
      <c r="S559" s="60"/>
      <c r="T559" s="60"/>
    </row>
    <row r="560" spans="1:20" ht="13.5">
      <c r="A560" s="60"/>
      <c r="B560" s="60"/>
      <c r="C560" s="60"/>
      <c r="D560" s="60"/>
      <c r="E560" s="61"/>
      <c r="F560" s="60"/>
      <c r="G560" s="60"/>
      <c r="H560" s="60"/>
      <c r="I560" s="60"/>
      <c r="J560" s="60"/>
      <c r="K560" s="62"/>
      <c r="L560" s="60"/>
      <c r="M560" s="60"/>
      <c r="N560" s="60"/>
      <c r="O560" s="63"/>
      <c r="P560" s="60"/>
      <c r="Q560" s="60"/>
      <c r="R560" s="60"/>
      <c r="S560" s="60"/>
      <c r="T560" s="60"/>
    </row>
    <row r="561" spans="1:20" ht="13.5">
      <c r="A561" s="60"/>
      <c r="B561" s="60"/>
      <c r="C561" s="60"/>
      <c r="D561" s="60"/>
      <c r="E561" s="61"/>
      <c r="F561" s="60"/>
      <c r="G561" s="60"/>
      <c r="H561" s="60"/>
      <c r="I561" s="60"/>
      <c r="J561" s="60"/>
      <c r="K561" s="62"/>
      <c r="L561" s="60"/>
      <c r="M561" s="60"/>
      <c r="N561" s="60"/>
      <c r="O561" s="63"/>
      <c r="P561" s="60"/>
      <c r="Q561" s="60"/>
      <c r="R561" s="60"/>
      <c r="S561" s="60"/>
      <c r="T561" s="60"/>
    </row>
    <row r="562" spans="1:20" ht="13.5">
      <c r="A562" s="60"/>
      <c r="B562" s="60"/>
      <c r="C562" s="60"/>
      <c r="D562" s="60"/>
      <c r="E562" s="61"/>
      <c r="F562" s="60"/>
      <c r="G562" s="60"/>
      <c r="H562" s="60"/>
      <c r="I562" s="60"/>
      <c r="J562" s="60"/>
      <c r="K562" s="62"/>
      <c r="L562" s="60"/>
      <c r="M562" s="60"/>
      <c r="N562" s="60"/>
      <c r="O562" s="63"/>
      <c r="P562" s="60"/>
      <c r="Q562" s="60"/>
      <c r="R562" s="60"/>
      <c r="S562" s="60"/>
      <c r="T562" s="60"/>
    </row>
    <row r="563" spans="1:20" ht="13.5">
      <c r="A563" s="60"/>
      <c r="B563" s="60"/>
      <c r="C563" s="60"/>
      <c r="D563" s="60"/>
      <c r="E563" s="61"/>
      <c r="F563" s="60"/>
      <c r="G563" s="60"/>
      <c r="H563" s="60"/>
      <c r="I563" s="60"/>
      <c r="J563" s="60"/>
      <c r="K563" s="62"/>
      <c r="L563" s="60"/>
      <c r="M563" s="60"/>
      <c r="N563" s="60"/>
      <c r="O563" s="63"/>
      <c r="P563" s="60"/>
      <c r="Q563" s="60"/>
      <c r="R563" s="60"/>
      <c r="S563" s="60"/>
      <c r="T563" s="60"/>
    </row>
    <row r="564" spans="1:20" ht="13.5">
      <c r="A564" s="60"/>
      <c r="B564" s="60"/>
      <c r="C564" s="60"/>
      <c r="D564" s="60"/>
      <c r="E564" s="61"/>
      <c r="F564" s="60"/>
      <c r="G564" s="60"/>
      <c r="H564" s="60"/>
      <c r="I564" s="60"/>
      <c r="J564" s="60"/>
      <c r="K564" s="62"/>
      <c r="L564" s="60"/>
      <c r="M564" s="60"/>
      <c r="N564" s="60"/>
      <c r="O564" s="63"/>
      <c r="P564" s="60"/>
      <c r="Q564" s="60"/>
      <c r="R564" s="60"/>
      <c r="S564" s="60"/>
      <c r="T564" s="60"/>
    </row>
    <row r="565" spans="1:20" ht="13.5">
      <c r="A565" s="60"/>
      <c r="B565" s="60"/>
      <c r="C565" s="60"/>
      <c r="D565" s="60"/>
      <c r="E565" s="61"/>
      <c r="F565" s="60"/>
      <c r="G565" s="60"/>
      <c r="H565" s="60"/>
      <c r="I565" s="60"/>
      <c r="J565" s="60"/>
      <c r="K565" s="62"/>
      <c r="L565" s="60"/>
      <c r="M565" s="60"/>
      <c r="N565" s="60"/>
      <c r="O565" s="63"/>
      <c r="P565" s="60"/>
      <c r="Q565" s="60"/>
      <c r="R565" s="60"/>
      <c r="S565" s="60"/>
      <c r="T565" s="60"/>
    </row>
    <row r="566" spans="1:20" ht="13.5">
      <c r="A566" s="60"/>
      <c r="B566" s="60"/>
      <c r="C566" s="60"/>
      <c r="D566" s="60"/>
      <c r="E566" s="61"/>
      <c r="F566" s="60"/>
      <c r="G566" s="60"/>
      <c r="H566" s="60"/>
      <c r="I566" s="60"/>
      <c r="J566" s="60"/>
      <c r="K566" s="62"/>
      <c r="L566" s="60"/>
      <c r="M566" s="60"/>
      <c r="N566" s="60"/>
      <c r="O566" s="63"/>
      <c r="P566" s="60"/>
      <c r="Q566" s="60"/>
      <c r="R566" s="60"/>
      <c r="S566" s="60"/>
      <c r="T566" s="60"/>
    </row>
    <row r="567" spans="1:20" ht="13.5">
      <c r="A567" s="60"/>
      <c r="B567" s="60"/>
      <c r="C567" s="60"/>
      <c r="D567" s="60"/>
      <c r="E567" s="61"/>
      <c r="F567" s="60"/>
      <c r="G567" s="60"/>
      <c r="H567" s="60"/>
      <c r="I567" s="60"/>
      <c r="J567" s="60"/>
      <c r="K567" s="62"/>
      <c r="L567" s="60"/>
      <c r="M567" s="60"/>
      <c r="N567" s="60"/>
      <c r="O567" s="63"/>
      <c r="P567" s="60"/>
      <c r="Q567" s="60"/>
      <c r="R567" s="60"/>
      <c r="S567" s="60"/>
      <c r="T567" s="60"/>
    </row>
    <row r="568" spans="1:20" ht="13.5">
      <c r="A568" s="60"/>
      <c r="B568" s="60"/>
      <c r="C568" s="60"/>
      <c r="D568" s="60"/>
      <c r="E568" s="61"/>
      <c r="F568" s="60"/>
      <c r="G568" s="60"/>
      <c r="H568" s="60"/>
      <c r="I568" s="60"/>
      <c r="J568" s="60"/>
      <c r="K568" s="62"/>
      <c r="L568" s="60"/>
      <c r="M568" s="60"/>
      <c r="N568" s="60"/>
      <c r="O568" s="63"/>
      <c r="P568" s="60"/>
      <c r="Q568" s="60"/>
      <c r="R568" s="60"/>
      <c r="S568" s="60"/>
      <c r="T568" s="60"/>
    </row>
    <row r="569" spans="1:20" ht="13.5">
      <c r="A569" s="60"/>
      <c r="B569" s="60"/>
      <c r="C569" s="60"/>
      <c r="D569" s="60"/>
      <c r="E569" s="61"/>
      <c r="F569" s="60"/>
      <c r="G569" s="60"/>
      <c r="H569" s="60"/>
      <c r="I569" s="60"/>
      <c r="J569" s="60"/>
      <c r="K569" s="62"/>
      <c r="L569" s="60"/>
      <c r="M569" s="60"/>
      <c r="N569" s="60"/>
      <c r="O569" s="63"/>
      <c r="P569" s="60"/>
      <c r="Q569" s="60"/>
      <c r="R569" s="60"/>
      <c r="S569" s="60"/>
      <c r="T569" s="60"/>
    </row>
    <row r="570" spans="1:20" ht="13.5">
      <c r="A570" s="60"/>
      <c r="B570" s="60"/>
      <c r="C570" s="60"/>
      <c r="D570" s="60"/>
      <c r="E570" s="61"/>
      <c r="F570" s="60"/>
      <c r="G570" s="60"/>
      <c r="H570" s="60"/>
      <c r="I570" s="60"/>
      <c r="J570" s="60"/>
      <c r="K570" s="62"/>
      <c r="L570" s="60"/>
      <c r="M570" s="60"/>
      <c r="N570" s="60"/>
      <c r="O570" s="63"/>
      <c r="P570" s="60"/>
      <c r="Q570" s="60"/>
      <c r="R570" s="60"/>
      <c r="S570" s="60"/>
      <c r="T570" s="60"/>
    </row>
    <row r="571" spans="1:20" ht="13.5">
      <c r="A571" s="60"/>
      <c r="B571" s="60"/>
      <c r="C571" s="60"/>
      <c r="D571" s="60"/>
      <c r="E571" s="61"/>
      <c r="F571" s="60"/>
      <c r="G571" s="60"/>
      <c r="H571" s="60"/>
      <c r="I571" s="60"/>
      <c r="J571" s="60"/>
      <c r="K571" s="62"/>
      <c r="L571" s="60"/>
      <c r="M571" s="60"/>
      <c r="N571" s="60"/>
      <c r="O571" s="63"/>
      <c r="P571" s="60"/>
      <c r="Q571" s="60"/>
      <c r="R571" s="60"/>
      <c r="S571" s="60"/>
      <c r="T571" s="60"/>
    </row>
    <row r="572" spans="1:20" ht="13.5">
      <c r="A572" s="60"/>
      <c r="B572" s="60"/>
      <c r="C572" s="60"/>
      <c r="D572" s="60"/>
      <c r="E572" s="61"/>
      <c r="F572" s="60"/>
      <c r="G572" s="60"/>
      <c r="H572" s="60"/>
      <c r="I572" s="60"/>
      <c r="J572" s="60"/>
      <c r="K572" s="62"/>
      <c r="L572" s="60"/>
      <c r="M572" s="60"/>
      <c r="N572" s="60"/>
      <c r="O572" s="63"/>
      <c r="P572" s="60"/>
      <c r="Q572" s="60"/>
      <c r="R572" s="60"/>
      <c r="S572" s="60"/>
      <c r="T572" s="60"/>
    </row>
    <row r="573" spans="1:20" ht="13.5">
      <c r="A573" s="60"/>
      <c r="B573" s="60"/>
      <c r="C573" s="60"/>
      <c r="D573" s="60"/>
      <c r="E573" s="61"/>
      <c r="F573" s="60"/>
      <c r="G573" s="60"/>
      <c r="H573" s="60"/>
      <c r="I573" s="60"/>
      <c r="J573" s="60"/>
      <c r="K573" s="62"/>
      <c r="L573" s="60"/>
      <c r="M573" s="60"/>
      <c r="N573" s="60"/>
      <c r="O573" s="63"/>
      <c r="P573" s="60"/>
      <c r="Q573" s="60"/>
      <c r="R573" s="60"/>
      <c r="S573" s="60"/>
      <c r="T573" s="60"/>
    </row>
    <row r="574" spans="1:20" ht="13.5">
      <c r="A574" s="60"/>
      <c r="B574" s="60"/>
      <c r="C574" s="60"/>
      <c r="D574" s="60"/>
      <c r="E574" s="61"/>
      <c r="F574" s="60"/>
      <c r="G574" s="60"/>
      <c r="H574" s="60"/>
      <c r="I574" s="60"/>
      <c r="J574" s="60"/>
      <c r="K574" s="62"/>
      <c r="L574" s="60"/>
      <c r="M574" s="60"/>
      <c r="N574" s="60"/>
      <c r="O574" s="63"/>
      <c r="P574" s="60"/>
      <c r="Q574" s="60"/>
      <c r="R574" s="60"/>
      <c r="S574" s="60"/>
      <c r="T574" s="60"/>
    </row>
    <row r="575" spans="1:20" ht="13.5">
      <c r="A575" s="60"/>
      <c r="B575" s="60"/>
      <c r="C575" s="60"/>
      <c r="D575" s="60"/>
      <c r="E575" s="61"/>
      <c r="F575" s="60"/>
      <c r="G575" s="60"/>
      <c r="H575" s="60"/>
      <c r="I575" s="60"/>
      <c r="J575" s="60"/>
      <c r="K575" s="62"/>
      <c r="L575" s="60"/>
      <c r="M575" s="60"/>
      <c r="N575" s="60"/>
      <c r="O575" s="63"/>
      <c r="P575" s="60"/>
      <c r="Q575" s="60"/>
      <c r="R575" s="60"/>
      <c r="S575" s="60"/>
      <c r="T575" s="60"/>
    </row>
    <row r="576" spans="1:20" ht="13.5">
      <c r="A576" s="60"/>
      <c r="B576" s="60"/>
      <c r="C576" s="60"/>
      <c r="D576" s="60"/>
      <c r="E576" s="61"/>
      <c r="F576" s="60"/>
      <c r="G576" s="60"/>
      <c r="H576" s="60"/>
      <c r="I576" s="60"/>
      <c r="J576" s="60"/>
      <c r="K576" s="62"/>
      <c r="L576" s="60"/>
      <c r="M576" s="60"/>
      <c r="N576" s="60"/>
      <c r="O576" s="63"/>
      <c r="P576" s="60"/>
      <c r="Q576" s="60"/>
      <c r="R576" s="60"/>
      <c r="S576" s="60"/>
      <c r="T576" s="60"/>
    </row>
    <row r="577" spans="1:20" ht="13.5">
      <c r="A577" s="60"/>
      <c r="B577" s="60"/>
      <c r="C577" s="60"/>
      <c r="D577" s="60"/>
      <c r="E577" s="61"/>
      <c r="F577" s="60"/>
      <c r="G577" s="60"/>
      <c r="H577" s="60"/>
      <c r="I577" s="60"/>
      <c r="J577" s="60"/>
      <c r="K577" s="62"/>
      <c r="L577" s="60"/>
      <c r="M577" s="60"/>
      <c r="N577" s="60"/>
      <c r="O577" s="63"/>
      <c r="P577" s="60"/>
      <c r="Q577" s="60"/>
      <c r="R577" s="60"/>
      <c r="S577" s="60"/>
      <c r="T577" s="60"/>
    </row>
    <row r="578" spans="1:20" ht="13.5">
      <c r="A578" s="60"/>
      <c r="B578" s="60"/>
      <c r="C578" s="60"/>
      <c r="D578" s="60"/>
      <c r="E578" s="61"/>
      <c r="F578" s="60"/>
      <c r="G578" s="60"/>
      <c r="H578" s="60"/>
      <c r="I578" s="60"/>
      <c r="J578" s="60"/>
      <c r="K578" s="62"/>
      <c r="L578" s="60"/>
      <c r="M578" s="60"/>
      <c r="N578" s="60"/>
      <c r="O578" s="63"/>
      <c r="P578" s="60"/>
      <c r="Q578" s="60"/>
      <c r="R578" s="60"/>
      <c r="S578" s="60"/>
      <c r="T578" s="60"/>
    </row>
    <row r="579" spans="1:20" ht="13.5">
      <c r="A579" s="60"/>
      <c r="B579" s="60"/>
      <c r="C579" s="60"/>
      <c r="D579" s="60"/>
      <c r="E579" s="61"/>
      <c r="F579" s="60"/>
      <c r="G579" s="60"/>
      <c r="H579" s="60"/>
      <c r="I579" s="60"/>
      <c r="J579" s="60"/>
      <c r="K579" s="62"/>
      <c r="L579" s="60"/>
      <c r="M579" s="60"/>
      <c r="N579" s="60"/>
      <c r="O579" s="63"/>
      <c r="P579" s="60"/>
      <c r="Q579" s="60"/>
      <c r="R579" s="60"/>
      <c r="S579" s="60"/>
      <c r="T579" s="60"/>
    </row>
    <row r="580" spans="1:20" ht="13.5">
      <c r="A580" s="60"/>
      <c r="B580" s="60"/>
      <c r="C580" s="60"/>
      <c r="D580" s="60"/>
      <c r="E580" s="61"/>
      <c r="F580" s="60"/>
      <c r="G580" s="60"/>
      <c r="H580" s="60"/>
      <c r="I580" s="60"/>
      <c r="J580" s="60"/>
      <c r="K580" s="62"/>
      <c r="L580" s="60"/>
      <c r="M580" s="60"/>
      <c r="N580" s="60"/>
      <c r="O580" s="63"/>
      <c r="P580" s="60"/>
      <c r="Q580" s="60"/>
      <c r="R580" s="60"/>
      <c r="S580" s="60"/>
      <c r="T580" s="60"/>
    </row>
    <row r="581" spans="1:20" ht="13.5">
      <c r="A581" s="60"/>
      <c r="B581" s="60"/>
      <c r="C581" s="60"/>
      <c r="D581" s="60"/>
      <c r="E581" s="61"/>
      <c r="F581" s="60"/>
      <c r="G581" s="60"/>
      <c r="H581" s="60"/>
      <c r="I581" s="60"/>
      <c r="J581" s="60"/>
      <c r="K581" s="62"/>
      <c r="L581" s="60"/>
      <c r="M581" s="60"/>
      <c r="N581" s="60"/>
      <c r="O581" s="63"/>
      <c r="P581" s="60"/>
      <c r="Q581" s="60"/>
      <c r="R581" s="60"/>
      <c r="S581" s="60"/>
      <c r="T581" s="60"/>
    </row>
    <row r="582" spans="1:20" ht="13.5">
      <c r="A582" s="60"/>
      <c r="B582" s="60"/>
      <c r="C582" s="60"/>
      <c r="D582" s="60"/>
      <c r="E582" s="61"/>
      <c r="F582" s="60"/>
      <c r="G582" s="60"/>
      <c r="H582" s="60"/>
      <c r="I582" s="60"/>
      <c r="J582" s="60"/>
      <c r="K582" s="62"/>
      <c r="L582" s="60"/>
      <c r="M582" s="60"/>
      <c r="N582" s="60"/>
      <c r="O582" s="63"/>
      <c r="P582" s="60"/>
      <c r="Q582" s="60"/>
      <c r="R582" s="60"/>
      <c r="S582" s="60"/>
      <c r="T582" s="60"/>
    </row>
    <row r="583" spans="1:20" ht="13.5">
      <c r="A583" s="60"/>
      <c r="B583" s="60"/>
      <c r="C583" s="60"/>
      <c r="D583" s="60"/>
      <c r="E583" s="61"/>
      <c r="F583" s="60"/>
      <c r="G583" s="60"/>
      <c r="H583" s="60"/>
      <c r="I583" s="60"/>
      <c r="J583" s="60"/>
      <c r="K583" s="62"/>
      <c r="L583" s="60"/>
      <c r="M583" s="60"/>
      <c r="N583" s="60"/>
      <c r="O583" s="63"/>
      <c r="P583" s="60"/>
      <c r="Q583" s="60"/>
      <c r="R583" s="60"/>
      <c r="S583" s="60"/>
      <c r="T583" s="60"/>
    </row>
    <row r="584" spans="1:20" ht="13.5">
      <c r="A584" s="60"/>
      <c r="B584" s="60"/>
      <c r="C584" s="60"/>
      <c r="D584" s="60"/>
      <c r="E584" s="61"/>
      <c r="F584" s="60"/>
      <c r="G584" s="60"/>
      <c r="H584" s="60"/>
      <c r="I584" s="60"/>
      <c r="J584" s="60"/>
      <c r="K584" s="62"/>
      <c r="L584" s="60"/>
      <c r="M584" s="60"/>
      <c r="N584" s="60"/>
      <c r="O584" s="63"/>
      <c r="P584" s="60"/>
      <c r="Q584" s="60"/>
      <c r="R584" s="60"/>
      <c r="S584" s="60"/>
      <c r="T584" s="60"/>
    </row>
    <row r="585" spans="1:20" ht="13.5">
      <c r="A585" s="60"/>
      <c r="B585" s="60"/>
      <c r="C585" s="60"/>
      <c r="D585" s="60"/>
      <c r="E585" s="61"/>
      <c r="F585" s="60"/>
      <c r="G585" s="60"/>
      <c r="H585" s="60"/>
      <c r="I585" s="60"/>
      <c r="J585" s="60"/>
      <c r="K585" s="62"/>
      <c r="L585" s="60"/>
      <c r="M585" s="60"/>
      <c r="N585" s="60"/>
      <c r="O585" s="63"/>
      <c r="P585" s="60"/>
      <c r="Q585" s="60"/>
      <c r="R585" s="60"/>
      <c r="S585" s="60"/>
      <c r="T585" s="60"/>
    </row>
    <row r="586" spans="1:20" ht="13.5">
      <c r="A586" s="60"/>
      <c r="B586" s="60"/>
      <c r="C586" s="60"/>
      <c r="D586" s="60"/>
      <c r="E586" s="61"/>
      <c r="F586" s="60"/>
      <c r="G586" s="60"/>
      <c r="H586" s="60"/>
      <c r="I586" s="60"/>
      <c r="J586" s="60"/>
      <c r="K586" s="62"/>
      <c r="L586" s="60"/>
      <c r="M586" s="60"/>
      <c r="N586" s="60"/>
      <c r="O586" s="63"/>
      <c r="P586" s="60"/>
      <c r="Q586" s="60"/>
      <c r="R586" s="60"/>
      <c r="S586" s="60"/>
      <c r="T586" s="60"/>
    </row>
    <row r="587" spans="1:20" ht="13.5">
      <c r="A587" s="60"/>
      <c r="B587" s="60"/>
      <c r="C587" s="60"/>
      <c r="D587" s="60"/>
      <c r="E587" s="61"/>
      <c r="F587" s="60"/>
      <c r="G587" s="60"/>
      <c r="H587" s="60"/>
      <c r="I587" s="60"/>
      <c r="J587" s="60"/>
      <c r="K587" s="62"/>
      <c r="L587" s="60"/>
      <c r="M587" s="60"/>
      <c r="N587" s="60"/>
      <c r="O587" s="63"/>
      <c r="P587" s="60"/>
      <c r="Q587" s="60"/>
      <c r="R587" s="60"/>
      <c r="S587" s="60"/>
      <c r="T587" s="60"/>
    </row>
    <row r="588" spans="1:20" ht="13.5">
      <c r="A588" s="60"/>
      <c r="B588" s="60"/>
      <c r="C588" s="60"/>
      <c r="D588" s="60"/>
      <c r="E588" s="61"/>
      <c r="F588" s="60"/>
      <c r="G588" s="60"/>
      <c r="H588" s="60"/>
      <c r="I588" s="60"/>
      <c r="J588" s="60"/>
      <c r="K588" s="62"/>
      <c r="L588" s="60"/>
      <c r="M588" s="60"/>
      <c r="N588" s="60"/>
      <c r="O588" s="63"/>
      <c r="P588" s="60"/>
      <c r="Q588" s="60"/>
      <c r="R588" s="60"/>
      <c r="S588" s="60"/>
      <c r="T588" s="60"/>
    </row>
    <row r="589" spans="1:20" ht="13.5">
      <c r="A589" s="60"/>
      <c r="B589" s="60"/>
      <c r="C589" s="60"/>
      <c r="D589" s="60"/>
      <c r="E589" s="61"/>
      <c r="F589" s="60"/>
      <c r="G589" s="60"/>
      <c r="H589" s="60"/>
      <c r="I589" s="60"/>
      <c r="J589" s="60"/>
      <c r="K589" s="62"/>
      <c r="L589" s="60"/>
      <c r="M589" s="60"/>
      <c r="N589" s="60"/>
      <c r="O589" s="63"/>
      <c r="P589" s="60"/>
      <c r="Q589" s="60"/>
      <c r="R589" s="60"/>
      <c r="S589" s="60"/>
      <c r="T589" s="60"/>
    </row>
    <row r="590" spans="1:20" ht="13.5">
      <c r="A590" s="60"/>
      <c r="B590" s="60"/>
      <c r="C590" s="60"/>
      <c r="D590" s="60"/>
      <c r="E590" s="61"/>
      <c r="F590" s="60"/>
      <c r="G590" s="60"/>
      <c r="H590" s="60"/>
      <c r="I590" s="60"/>
      <c r="J590" s="60"/>
      <c r="K590" s="62"/>
      <c r="L590" s="60"/>
      <c r="M590" s="60"/>
      <c r="N590" s="60"/>
      <c r="O590" s="63"/>
      <c r="P590" s="60"/>
      <c r="Q590" s="60"/>
      <c r="R590" s="60"/>
      <c r="S590" s="60"/>
      <c r="T590" s="60"/>
    </row>
    <row r="591" spans="1:20" ht="13.5">
      <c r="A591" s="60"/>
      <c r="B591" s="60"/>
      <c r="C591" s="60"/>
      <c r="D591" s="60"/>
      <c r="E591" s="61"/>
      <c r="F591" s="60"/>
      <c r="G591" s="60"/>
      <c r="H591" s="60"/>
      <c r="I591" s="60"/>
      <c r="J591" s="60"/>
      <c r="K591" s="62"/>
      <c r="L591" s="60"/>
      <c r="M591" s="60"/>
      <c r="N591" s="60"/>
      <c r="O591" s="63"/>
      <c r="P591" s="60"/>
      <c r="Q591" s="60"/>
      <c r="R591" s="60"/>
      <c r="S591" s="60"/>
      <c r="T591" s="60"/>
    </row>
    <row r="592" spans="1:20" ht="13.5">
      <c r="A592" s="60"/>
      <c r="B592" s="60"/>
      <c r="C592" s="60"/>
      <c r="D592" s="60"/>
      <c r="E592" s="61"/>
      <c r="F592" s="60"/>
      <c r="G592" s="60"/>
      <c r="H592" s="60"/>
      <c r="I592" s="60"/>
      <c r="J592" s="60"/>
      <c r="K592" s="62"/>
      <c r="L592" s="60"/>
      <c r="M592" s="60"/>
      <c r="N592" s="60"/>
      <c r="O592" s="63"/>
      <c r="P592" s="60"/>
      <c r="Q592" s="60"/>
      <c r="R592" s="60"/>
      <c r="S592" s="60"/>
      <c r="T592" s="60"/>
    </row>
    <row r="593" spans="1:20" ht="13.5">
      <c r="A593" s="60"/>
      <c r="B593" s="60"/>
      <c r="C593" s="60"/>
      <c r="D593" s="60"/>
      <c r="E593" s="61"/>
      <c r="F593" s="60"/>
      <c r="G593" s="60"/>
      <c r="H593" s="60"/>
      <c r="I593" s="60"/>
      <c r="J593" s="60"/>
      <c r="K593" s="62"/>
      <c r="L593" s="60"/>
      <c r="M593" s="60"/>
      <c r="N593" s="60"/>
      <c r="O593" s="63"/>
      <c r="P593" s="60"/>
      <c r="Q593" s="60"/>
      <c r="R593" s="60"/>
      <c r="S593" s="60"/>
      <c r="T593" s="60"/>
    </row>
    <row r="594" spans="1:20" ht="13.5">
      <c r="A594" s="60"/>
      <c r="B594" s="60"/>
      <c r="C594" s="60"/>
      <c r="D594" s="60"/>
      <c r="E594" s="61"/>
      <c r="F594" s="60"/>
      <c r="G594" s="60"/>
      <c r="H594" s="60"/>
      <c r="I594" s="60"/>
      <c r="J594" s="60"/>
      <c r="K594" s="62"/>
      <c r="L594" s="60"/>
      <c r="M594" s="60"/>
      <c r="N594" s="60"/>
      <c r="O594" s="63"/>
      <c r="P594" s="60"/>
      <c r="Q594" s="60"/>
      <c r="R594" s="60"/>
      <c r="S594" s="60"/>
      <c r="T594" s="60"/>
    </row>
    <row r="595" spans="1:20" ht="13.5">
      <c r="A595" s="60"/>
      <c r="B595" s="60"/>
      <c r="C595" s="60"/>
      <c r="D595" s="60"/>
      <c r="E595" s="61"/>
      <c r="F595" s="60"/>
      <c r="G595" s="60"/>
      <c r="H595" s="60"/>
      <c r="I595" s="60"/>
      <c r="J595" s="60"/>
      <c r="K595" s="62"/>
      <c r="L595" s="60"/>
      <c r="M595" s="60"/>
      <c r="N595" s="60"/>
      <c r="O595" s="63"/>
      <c r="P595" s="60"/>
      <c r="Q595" s="60"/>
      <c r="R595" s="60"/>
      <c r="S595" s="60"/>
      <c r="T595" s="60"/>
    </row>
    <row r="596" spans="1:20" ht="13.5">
      <c r="A596" s="60"/>
      <c r="B596" s="60"/>
      <c r="C596" s="60"/>
      <c r="D596" s="60"/>
      <c r="E596" s="61"/>
      <c r="F596" s="60"/>
      <c r="G596" s="60"/>
      <c r="H596" s="60"/>
      <c r="I596" s="60"/>
      <c r="J596" s="60"/>
      <c r="K596" s="62"/>
      <c r="L596" s="60"/>
      <c r="M596" s="60"/>
      <c r="N596" s="60"/>
      <c r="O596" s="63"/>
      <c r="P596" s="60"/>
      <c r="Q596" s="60"/>
      <c r="R596" s="60"/>
      <c r="S596" s="60"/>
      <c r="T596" s="60"/>
    </row>
    <row r="597" spans="1:20" ht="13.5">
      <c r="A597" s="60"/>
      <c r="B597" s="60"/>
      <c r="C597" s="60"/>
      <c r="D597" s="60"/>
      <c r="E597" s="61"/>
      <c r="F597" s="60"/>
      <c r="G597" s="60"/>
      <c r="H597" s="60"/>
      <c r="I597" s="60"/>
      <c r="J597" s="60"/>
      <c r="K597" s="62"/>
      <c r="L597" s="60"/>
      <c r="M597" s="60"/>
      <c r="N597" s="60"/>
      <c r="O597" s="63"/>
      <c r="P597" s="60"/>
      <c r="Q597" s="60"/>
      <c r="R597" s="60"/>
      <c r="S597" s="60"/>
      <c r="T597" s="60"/>
    </row>
    <row r="598" spans="1:20" ht="13.5">
      <c r="A598" s="60"/>
      <c r="B598" s="60"/>
      <c r="C598" s="60"/>
      <c r="D598" s="60"/>
      <c r="E598" s="61"/>
      <c r="F598" s="60"/>
      <c r="G598" s="60"/>
      <c r="H598" s="60"/>
      <c r="I598" s="60"/>
      <c r="J598" s="60"/>
      <c r="K598" s="62"/>
      <c r="L598" s="60"/>
      <c r="M598" s="60"/>
      <c r="N598" s="60"/>
      <c r="O598" s="63"/>
      <c r="P598" s="60"/>
      <c r="Q598" s="60"/>
      <c r="R598" s="60"/>
      <c r="S598" s="60"/>
      <c r="T598" s="60"/>
    </row>
    <row r="599" spans="1:20" ht="13.5">
      <c r="A599" s="60"/>
      <c r="B599" s="60"/>
      <c r="C599" s="60"/>
      <c r="D599" s="60"/>
      <c r="E599" s="61"/>
      <c r="F599" s="60"/>
      <c r="G599" s="60"/>
      <c r="H599" s="60"/>
      <c r="I599" s="60"/>
      <c r="J599" s="60"/>
      <c r="K599" s="62"/>
      <c r="L599" s="60"/>
      <c r="M599" s="60"/>
      <c r="N599" s="60"/>
      <c r="O599" s="63"/>
      <c r="P599" s="60"/>
      <c r="Q599" s="60"/>
      <c r="R599" s="60"/>
      <c r="S599" s="60"/>
      <c r="T599" s="60"/>
    </row>
    <row r="600" spans="1:20" ht="13.5">
      <c r="A600" s="60"/>
      <c r="B600" s="60"/>
      <c r="C600" s="60"/>
      <c r="D600" s="60"/>
      <c r="E600" s="61"/>
      <c r="F600" s="60"/>
      <c r="G600" s="60"/>
      <c r="H600" s="60"/>
      <c r="I600" s="60"/>
      <c r="J600" s="60"/>
      <c r="K600" s="62"/>
      <c r="L600" s="60"/>
      <c r="M600" s="60"/>
      <c r="N600" s="60"/>
      <c r="O600" s="63"/>
      <c r="P600" s="60"/>
      <c r="Q600" s="60"/>
      <c r="R600" s="60"/>
      <c r="S600" s="60"/>
      <c r="T600" s="60"/>
    </row>
    <row r="601" spans="1:20" ht="13.5">
      <c r="A601" s="60"/>
      <c r="B601" s="60"/>
      <c r="C601" s="60"/>
      <c r="D601" s="60"/>
      <c r="E601" s="61"/>
      <c r="F601" s="60"/>
      <c r="G601" s="60"/>
      <c r="H601" s="60"/>
      <c r="I601" s="60"/>
      <c r="J601" s="60"/>
      <c r="K601" s="62"/>
      <c r="L601" s="60"/>
      <c r="M601" s="60"/>
      <c r="N601" s="60"/>
      <c r="O601" s="63"/>
      <c r="P601" s="60"/>
      <c r="Q601" s="60"/>
      <c r="R601" s="60"/>
      <c r="S601" s="60"/>
      <c r="T601" s="60"/>
    </row>
    <row r="602" spans="1:20" ht="13.5">
      <c r="A602" s="60"/>
      <c r="B602" s="60"/>
      <c r="C602" s="60"/>
      <c r="D602" s="60"/>
      <c r="E602" s="61"/>
      <c r="F602" s="60"/>
      <c r="G602" s="60"/>
      <c r="H602" s="60"/>
      <c r="I602" s="60"/>
      <c r="J602" s="60"/>
      <c r="K602" s="62"/>
      <c r="L602" s="60"/>
      <c r="M602" s="60"/>
      <c r="N602" s="60"/>
      <c r="O602" s="63"/>
      <c r="P602" s="60"/>
      <c r="Q602" s="60"/>
      <c r="R602" s="60"/>
      <c r="S602" s="60"/>
      <c r="T602" s="60"/>
    </row>
    <row r="603" spans="1:20" ht="13.5">
      <c r="A603" s="60"/>
      <c r="B603" s="60"/>
      <c r="C603" s="60"/>
      <c r="D603" s="60"/>
      <c r="E603" s="61"/>
      <c r="F603" s="60"/>
      <c r="G603" s="60"/>
      <c r="H603" s="60"/>
      <c r="I603" s="60"/>
      <c r="J603" s="60"/>
      <c r="K603" s="62"/>
      <c r="L603" s="60"/>
      <c r="M603" s="60"/>
      <c r="N603" s="60"/>
      <c r="O603" s="63"/>
      <c r="P603" s="60"/>
      <c r="Q603" s="60"/>
      <c r="R603" s="60"/>
      <c r="S603" s="60"/>
      <c r="T603" s="60"/>
    </row>
    <row r="604" spans="1:20" ht="13.5">
      <c r="A604" s="60"/>
      <c r="B604" s="60"/>
      <c r="C604" s="60"/>
      <c r="D604" s="60"/>
      <c r="E604" s="61"/>
      <c r="F604" s="60"/>
      <c r="G604" s="60"/>
      <c r="H604" s="60"/>
      <c r="I604" s="60"/>
      <c r="J604" s="60"/>
      <c r="K604" s="62"/>
      <c r="L604" s="60"/>
      <c r="M604" s="60"/>
      <c r="N604" s="60"/>
      <c r="O604" s="63"/>
      <c r="P604" s="60"/>
      <c r="Q604" s="60"/>
      <c r="R604" s="60"/>
      <c r="S604" s="60"/>
      <c r="T604" s="60"/>
    </row>
    <row r="605" spans="1:20" ht="13.5">
      <c r="A605" s="60"/>
      <c r="B605" s="60"/>
      <c r="C605" s="60"/>
      <c r="D605" s="60"/>
      <c r="E605" s="61"/>
      <c r="F605" s="60"/>
      <c r="G605" s="60"/>
      <c r="H605" s="60"/>
      <c r="I605" s="60"/>
      <c r="J605" s="60"/>
      <c r="K605" s="62"/>
      <c r="L605" s="60"/>
      <c r="M605" s="60"/>
      <c r="N605" s="60"/>
      <c r="O605" s="63"/>
      <c r="P605" s="60"/>
      <c r="Q605" s="60"/>
      <c r="R605" s="60"/>
      <c r="S605" s="60"/>
      <c r="T605" s="60"/>
    </row>
    <row r="606" spans="1:20" ht="13.5">
      <c r="A606" s="60"/>
      <c r="B606" s="60"/>
      <c r="C606" s="60"/>
      <c r="D606" s="60"/>
      <c r="E606" s="61"/>
      <c r="F606" s="60"/>
      <c r="G606" s="60"/>
      <c r="H606" s="60"/>
      <c r="I606" s="60"/>
      <c r="J606" s="60"/>
      <c r="K606" s="62"/>
      <c r="L606" s="60"/>
      <c r="M606" s="60"/>
      <c r="N606" s="60"/>
      <c r="O606" s="63"/>
      <c r="P606" s="60"/>
      <c r="Q606" s="60"/>
      <c r="R606" s="60"/>
      <c r="S606" s="60"/>
      <c r="T606" s="60"/>
    </row>
    <row r="607" spans="1:20" ht="13.5">
      <c r="A607" s="60"/>
      <c r="B607" s="60"/>
      <c r="C607" s="60"/>
      <c r="D607" s="60"/>
      <c r="E607" s="61"/>
      <c r="F607" s="60"/>
      <c r="G607" s="60"/>
      <c r="H607" s="60"/>
      <c r="I607" s="60"/>
      <c r="J607" s="60"/>
      <c r="K607" s="62"/>
      <c r="L607" s="60"/>
      <c r="M607" s="60"/>
      <c r="N607" s="60"/>
      <c r="O607" s="63"/>
      <c r="P607" s="60"/>
      <c r="Q607" s="60"/>
      <c r="R607" s="60"/>
      <c r="S607" s="60"/>
      <c r="T607" s="60"/>
    </row>
    <row r="608" spans="1:20" ht="13.5">
      <c r="A608" s="60"/>
      <c r="B608" s="60"/>
      <c r="C608" s="60"/>
      <c r="D608" s="60"/>
      <c r="E608" s="61"/>
      <c r="F608" s="60"/>
      <c r="G608" s="60"/>
      <c r="H608" s="60"/>
      <c r="I608" s="60"/>
      <c r="J608" s="60"/>
      <c r="K608" s="62"/>
      <c r="L608" s="60"/>
      <c r="M608" s="60"/>
      <c r="N608" s="60"/>
      <c r="O608" s="63"/>
      <c r="P608" s="60"/>
      <c r="Q608" s="60"/>
      <c r="R608" s="60"/>
      <c r="S608" s="60"/>
      <c r="T608" s="60"/>
    </row>
    <row r="609" spans="1:20" ht="13.5">
      <c r="A609" s="60"/>
      <c r="B609" s="60"/>
      <c r="C609" s="60"/>
      <c r="D609" s="60"/>
      <c r="E609" s="61"/>
      <c r="F609" s="60"/>
      <c r="G609" s="60"/>
      <c r="H609" s="60"/>
      <c r="I609" s="60"/>
      <c r="J609" s="60"/>
      <c r="K609" s="62"/>
      <c r="L609" s="60"/>
      <c r="M609" s="60"/>
      <c r="N609" s="60"/>
      <c r="O609" s="63"/>
      <c r="P609" s="60"/>
      <c r="Q609" s="60"/>
      <c r="R609" s="60"/>
      <c r="S609" s="60"/>
      <c r="T609" s="60"/>
    </row>
    <row r="610" spans="1:20" ht="13.5">
      <c r="A610" s="60"/>
      <c r="B610" s="60"/>
      <c r="C610" s="60"/>
      <c r="D610" s="60"/>
      <c r="E610" s="61"/>
      <c r="F610" s="60"/>
      <c r="G610" s="60"/>
      <c r="H610" s="60"/>
      <c r="I610" s="60"/>
      <c r="J610" s="60"/>
      <c r="K610" s="62"/>
      <c r="L610" s="60"/>
      <c r="M610" s="60"/>
      <c r="N610" s="60"/>
      <c r="O610" s="63"/>
      <c r="P610" s="60"/>
      <c r="Q610" s="60"/>
      <c r="R610" s="60"/>
      <c r="S610" s="60"/>
      <c r="T610" s="60"/>
    </row>
    <row r="611" spans="1:20" ht="13.5">
      <c r="A611" s="60"/>
      <c r="B611" s="60"/>
      <c r="C611" s="60"/>
      <c r="D611" s="60"/>
      <c r="E611" s="61"/>
      <c r="F611" s="60"/>
      <c r="G611" s="60"/>
      <c r="H611" s="60"/>
      <c r="I611" s="60"/>
      <c r="J611" s="60"/>
      <c r="K611" s="62"/>
      <c r="L611" s="60"/>
      <c r="M611" s="60"/>
      <c r="N611" s="60"/>
      <c r="O611" s="63"/>
      <c r="P611" s="60"/>
      <c r="Q611" s="60"/>
      <c r="R611" s="60"/>
      <c r="S611" s="60"/>
      <c r="T611" s="60"/>
    </row>
    <row r="612" spans="1:20" ht="13.5">
      <c r="A612" s="60"/>
      <c r="B612" s="60"/>
      <c r="C612" s="60"/>
      <c r="D612" s="60"/>
      <c r="E612" s="61"/>
      <c r="F612" s="60"/>
      <c r="G612" s="60"/>
      <c r="H612" s="60"/>
      <c r="I612" s="60"/>
      <c r="J612" s="60"/>
      <c r="K612" s="62"/>
      <c r="L612" s="60"/>
      <c r="M612" s="60"/>
      <c r="N612" s="60"/>
      <c r="O612" s="63"/>
      <c r="P612" s="60"/>
      <c r="Q612" s="60"/>
      <c r="R612" s="60"/>
      <c r="S612" s="60"/>
      <c r="T612" s="60"/>
    </row>
    <row r="613" spans="1:20" ht="13.5">
      <c r="A613" s="60"/>
      <c r="B613" s="60"/>
      <c r="C613" s="60"/>
      <c r="D613" s="60"/>
      <c r="E613" s="61"/>
      <c r="F613" s="60"/>
      <c r="G613" s="60"/>
      <c r="H613" s="60"/>
      <c r="I613" s="60"/>
      <c r="J613" s="60"/>
      <c r="K613" s="62"/>
      <c r="L613" s="60"/>
      <c r="M613" s="60"/>
      <c r="N613" s="60"/>
      <c r="O613" s="63"/>
      <c r="P613" s="60"/>
      <c r="Q613" s="60"/>
      <c r="R613" s="60"/>
      <c r="S613" s="60"/>
      <c r="T613" s="60"/>
    </row>
    <row r="614" spans="1:20" ht="13.5">
      <c r="A614" s="60"/>
      <c r="B614" s="60"/>
      <c r="C614" s="60"/>
      <c r="D614" s="60"/>
      <c r="E614" s="61"/>
      <c r="F614" s="60"/>
      <c r="G614" s="60"/>
      <c r="H614" s="60"/>
      <c r="I614" s="60"/>
      <c r="J614" s="60"/>
      <c r="K614" s="62"/>
      <c r="L614" s="60"/>
      <c r="M614" s="60"/>
      <c r="N614" s="60"/>
      <c r="O614" s="63"/>
      <c r="P614" s="60"/>
      <c r="Q614" s="60"/>
      <c r="R614" s="60"/>
      <c r="S614" s="60"/>
      <c r="T614" s="60"/>
    </row>
    <row r="615" spans="1:20" ht="13.5">
      <c r="A615" s="60"/>
      <c r="B615" s="60"/>
      <c r="C615" s="60"/>
      <c r="D615" s="60"/>
      <c r="E615" s="61"/>
      <c r="F615" s="60"/>
      <c r="G615" s="60"/>
      <c r="H615" s="60"/>
      <c r="I615" s="60"/>
      <c r="J615" s="60"/>
      <c r="K615" s="62"/>
      <c r="L615" s="60"/>
      <c r="M615" s="60"/>
      <c r="N615" s="60"/>
      <c r="O615" s="63"/>
      <c r="P615" s="60"/>
      <c r="Q615" s="60"/>
      <c r="R615" s="60"/>
      <c r="S615" s="60"/>
      <c r="T615" s="60"/>
    </row>
    <row r="616" spans="1:20" ht="13.5">
      <c r="A616" s="60"/>
      <c r="B616" s="60"/>
      <c r="C616" s="60"/>
      <c r="D616" s="60"/>
      <c r="E616" s="61"/>
      <c r="F616" s="60"/>
      <c r="G616" s="60"/>
      <c r="H616" s="60"/>
      <c r="I616" s="60"/>
      <c r="J616" s="60"/>
      <c r="K616" s="62"/>
      <c r="L616" s="60"/>
      <c r="M616" s="60"/>
      <c r="N616" s="60"/>
      <c r="O616" s="63"/>
      <c r="P616" s="60"/>
      <c r="Q616" s="60"/>
      <c r="R616" s="60"/>
      <c r="S616" s="60"/>
      <c r="T616" s="60"/>
    </row>
    <row r="617" spans="1:20" ht="13.5">
      <c r="A617" s="60"/>
      <c r="B617" s="60"/>
      <c r="C617" s="60"/>
      <c r="D617" s="60"/>
      <c r="E617" s="61"/>
      <c r="F617" s="60"/>
      <c r="G617" s="60"/>
      <c r="H617" s="60"/>
      <c r="I617" s="60"/>
      <c r="J617" s="60"/>
      <c r="K617" s="62"/>
      <c r="L617" s="60"/>
      <c r="M617" s="60"/>
      <c r="N617" s="60"/>
      <c r="O617" s="63"/>
      <c r="P617" s="60"/>
      <c r="Q617" s="60"/>
      <c r="R617" s="60"/>
      <c r="S617" s="60"/>
      <c r="T617" s="60"/>
    </row>
    <row r="618" spans="1:20" ht="13.5">
      <c r="A618" s="60"/>
      <c r="B618" s="60"/>
      <c r="C618" s="60"/>
      <c r="D618" s="60"/>
      <c r="E618" s="61"/>
      <c r="F618" s="60"/>
      <c r="G618" s="60"/>
      <c r="H618" s="60"/>
      <c r="I618" s="60"/>
      <c r="J618" s="60"/>
      <c r="K618" s="62"/>
      <c r="L618" s="60"/>
      <c r="M618" s="60"/>
      <c r="N618" s="60"/>
      <c r="O618" s="63"/>
      <c r="P618" s="60"/>
      <c r="Q618" s="60"/>
      <c r="R618" s="60"/>
      <c r="S618" s="60"/>
      <c r="T618" s="60"/>
    </row>
    <row r="619" spans="1:20" ht="13.5">
      <c r="A619" s="60"/>
      <c r="B619" s="60"/>
      <c r="C619" s="60"/>
      <c r="D619" s="60"/>
      <c r="E619" s="61"/>
      <c r="F619" s="60"/>
      <c r="G619" s="60"/>
      <c r="H619" s="60"/>
      <c r="I619" s="60"/>
      <c r="J619" s="60"/>
      <c r="K619" s="62"/>
      <c r="L619" s="60"/>
      <c r="M619" s="60"/>
      <c r="N619" s="60"/>
      <c r="O619" s="63"/>
      <c r="P619" s="60"/>
      <c r="Q619" s="60"/>
      <c r="R619" s="60"/>
      <c r="S619" s="60"/>
      <c r="T619" s="60"/>
    </row>
    <row r="620" spans="1:20" ht="13.5">
      <c r="A620" s="60"/>
      <c r="B620" s="60"/>
      <c r="C620" s="60"/>
      <c r="D620" s="60"/>
      <c r="E620" s="61"/>
      <c r="F620" s="60"/>
      <c r="G620" s="60"/>
      <c r="H620" s="60"/>
      <c r="I620" s="60"/>
      <c r="J620" s="60"/>
      <c r="K620" s="62"/>
      <c r="L620" s="60"/>
      <c r="M620" s="60"/>
      <c r="N620" s="60"/>
      <c r="O620" s="63"/>
      <c r="P620" s="60"/>
      <c r="Q620" s="60"/>
      <c r="R620" s="60"/>
      <c r="S620" s="60"/>
      <c r="T620" s="60"/>
    </row>
    <row r="621" spans="1:20" ht="13.5">
      <c r="A621" s="60"/>
      <c r="B621" s="60"/>
      <c r="C621" s="60"/>
      <c r="D621" s="60"/>
      <c r="E621" s="61"/>
      <c r="F621" s="60"/>
      <c r="G621" s="60"/>
      <c r="H621" s="60"/>
      <c r="I621" s="60"/>
      <c r="J621" s="60"/>
      <c r="K621" s="62"/>
      <c r="L621" s="60"/>
      <c r="M621" s="60"/>
      <c r="N621" s="60"/>
      <c r="O621" s="63"/>
      <c r="P621" s="60"/>
      <c r="Q621" s="60"/>
      <c r="R621" s="60"/>
      <c r="S621" s="60"/>
      <c r="T621" s="60"/>
    </row>
    <row r="622" spans="1:20" ht="13.5">
      <c r="A622" s="60"/>
      <c r="B622" s="60"/>
      <c r="C622" s="60"/>
      <c r="D622" s="60"/>
      <c r="E622" s="61"/>
      <c r="F622" s="60"/>
      <c r="G622" s="60"/>
      <c r="H622" s="60"/>
      <c r="I622" s="60"/>
      <c r="J622" s="60"/>
      <c r="K622" s="62"/>
      <c r="L622" s="60"/>
      <c r="M622" s="60"/>
      <c r="N622" s="60"/>
      <c r="O622" s="63"/>
      <c r="P622" s="60"/>
      <c r="Q622" s="60"/>
      <c r="R622" s="60"/>
      <c r="S622" s="60"/>
      <c r="T622" s="60"/>
    </row>
    <row r="623" spans="1:20" ht="13.5">
      <c r="A623" s="60"/>
      <c r="B623" s="60"/>
      <c r="C623" s="60"/>
      <c r="D623" s="60"/>
      <c r="E623" s="61"/>
      <c r="F623" s="60"/>
      <c r="G623" s="60"/>
      <c r="H623" s="60"/>
      <c r="I623" s="60"/>
      <c r="J623" s="60"/>
      <c r="K623" s="62"/>
      <c r="L623" s="60"/>
      <c r="M623" s="60"/>
      <c r="N623" s="60"/>
      <c r="O623" s="63"/>
      <c r="P623" s="60"/>
      <c r="Q623" s="60"/>
      <c r="R623" s="60"/>
      <c r="S623" s="60"/>
      <c r="T623" s="60"/>
    </row>
    <row r="624" spans="1:20" ht="13.5">
      <c r="A624" s="60"/>
      <c r="B624" s="60"/>
      <c r="C624" s="60"/>
      <c r="D624" s="60"/>
      <c r="E624" s="61"/>
      <c r="F624" s="60"/>
      <c r="G624" s="60"/>
      <c r="H624" s="60"/>
      <c r="I624" s="60"/>
      <c r="J624" s="60"/>
      <c r="K624" s="62"/>
      <c r="L624" s="60"/>
      <c r="M624" s="60"/>
      <c r="N624" s="60"/>
      <c r="O624" s="63"/>
      <c r="P624" s="60"/>
      <c r="Q624" s="60"/>
      <c r="R624" s="60"/>
      <c r="S624" s="60"/>
      <c r="T624" s="60"/>
    </row>
    <row r="625" spans="1:20" ht="13.5">
      <c r="A625" s="60"/>
      <c r="B625" s="60"/>
      <c r="C625" s="60"/>
      <c r="D625" s="60"/>
      <c r="E625" s="61"/>
      <c r="F625" s="60"/>
      <c r="G625" s="60"/>
      <c r="H625" s="60"/>
      <c r="I625" s="60"/>
      <c r="J625" s="60"/>
      <c r="K625" s="62"/>
      <c r="L625" s="60"/>
      <c r="M625" s="60"/>
      <c r="N625" s="60"/>
      <c r="O625" s="63"/>
      <c r="P625" s="60"/>
      <c r="Q625" s="60"/>
      <c r="R625" s="60"/>
      <c r="S625" s="60"/>
      <c r="T625" s="60"/>
    </row>
    <row r="626" spans="1:20" ht="13.5">
      <c r="A626" s="60"/>
      <c r="B626" s="60"/>
      <c r="C626" s="60"/>
      <c r="D626" s="60"/>
      <c r="E626" s="61"/>
      <c r="F626" s="60"/>
      <c r="G626" s="60"/>
      <c r="H626" s="60"/>
      <c r="I626" s="60"/>
      <c r="J626" s="60"/>
      <c r="K626" s="62"/>
      <c r="L626" s="60"/>
      <c r="M626" s="60"/>
      <c r="N626" s="60"/>
      <c r="O626" s="63"/>
      <c r="P626" s="60"/>
      <c r="Q626" s="60"/>
      <c r="R626" s="60"/>
      <c r="S626" s="60"/>
      <c r="T626" s="60"/>
    </row>
    <row r="627" spans="1:20" ht="13.5">
      <c r="A627" s="60"/>
      <c r="B627" s="60"/>
      <c r="C627" s="60"/>
      <c r="D627" s="60"/>
      <c r="E627" s="61"/>
      <c r="F627" s="60"/>
      <c r="G627" s="60"/>
      <c r="H627" s="60"/>
      <c r="I627" s="60"/>
      <c r="J627" s="60"/>
      <c r="K627" s="62"/>
      <c r="L627" s="60"/>
      <c r="M627" s="60"/>
      <c r="N627" s="60"/>
      <c r="O627" s="63"/>
      <c r="P627" s="60"/>
      <c r="Q627" s="60"/>
      <c r="R627" s="60"/>
      <c r="S627" s="60"/>
      <c r="T627" s="60"/>
    </row>
    <row r="628" spans="1:20" ht="13.5">
      <c r="A628" s="60"/>
      <c r="B628" s="60"/>
      <c r="C628" s="60"/>
      <c r="D628" s="60"/>
      <c r="E628" s="61"/>
      <c r="F628" s="60"/>
      <c r="G628" s="60"/>
      <c r="H628" s="60"/>
      <c r="I628" s="60"/>
      <c r="J628" s="60"/>
      <c r="K628" s="62"/>
      <c r="L628" s="60"/>
      <c r="M628" s="60"/>
      <c r="N628" s="60"/>
      <c r="O628" s="63"/>
      <c r="P628" s="60"/>
      <c r="Q628" s="60"/>
      <c r="R628" s="60"/>
      <c r="S628" s="60"/>
      <c r="T628" s="60"/>
    </row>
    <row r="629" spans="1:20" ht="13.5">
      <c r="A629" s="60"/>
      <c r="B629" s="60"/>
      <c r="C629" s="60"/>
      <c r="D629" s="60"/>
      <c r="E629" s="61"/>
      <c r="F629" s="60"/>
      <c r="G629" s="60"/>
      <c r="H629" s="60"/>
      <c r="I629" s="60"/>
      <c r="J629" s="60"/>
      <c r="K629" s="62"/>
      <c r="L629" s="60"/>
      <c r="M629" s="60"/>
      <c r="N629" s="60"/>
      <c r="O629" s="63"/>
      <c r="P629" s="60"/>
      <c r="Q629" s="60"/>
      <c r="R629" s="60"/>
      <c r="S629" s="60"/>
      <c r="T629" s="60"/>
    </row>
    <row r="630" spans="1:20" ht="13.5">
      <c r="A630" s="60"/>
      <c r="B630" s="60"/>
      <c r="C630" s="60"/>
      <c r="D630" s="60"/>
      <c r="E630" s="61"/>
      <c r="F630" s="60"/>
      <c r="G630" s="60"/>
      <c r="H630" s="60"/>
      <c r="I630" s="60"/>
      <c r="J630" s="60"/>
      <c r="K630" s="62"/>
      <c r="L630" s="60"/>
      <c r="M630" s="60"/>
      <c r="N630" s="60"/>
      <c r="O630" s="63"/>
      <c r="P630" s="60"/>
      <c r="Q630" s="60"/>
      <c r="R630" s="60"/>
      <c r="S630" s="60"/>
      <c r="T630" s="60"/>
    </row>
    <row r="631" spans="1:20" ht="13.5">
      <c r="A631" s="60"/>
      <c r="B631" s="60"/>
      <c r="C631" s="60"/>
      <c r="D631" s="60"/>
      <c r="E631" s="61"/>
      <c r="F631" s="60"/>
      <c r="G631" s="60"/>
      <c r="H631" s="60"/>
      <c r="I631" s="60"/>
      <c r="J631" s="60"/>
      <c r="K631" s="62"/>
      <c r="L631" s="60"/>
      <c r="M631" s="60"/>
      <c r="N631" s="60"/>
      <c r="O631" s="63"/>
      <c r="P631" s="60"/>
      <c r="Q631" s="60"/>
      <c r="R631" s="60"/>
      <c r="S631" s="60"/>
      <c r="T631" s="60"/>
    </row>
    <row r="632" spans="1:20" ht="13.5">
      <c r="A632" s="60"/>
      <c r="B632" s="60"/>
      <c r="C632" s="60"/>
      <c r="D632" s="60"/>
      <c r="E632" s="61"/>
      <c r="F632" s="60"/>
      <c r="G632" s="60"/>
      <c r="H632" s="60"/>
      <c r="I632" s="60"/>
      <c r="J632" s="60"/>
      <c r="K632" s="62"/>
      <c r="L632" s="60"/>
      <c r="M632" s="60"/>
      <c r="N632" s="60"/>
      <c r="O632" s="63"/>
      <c r="P632" s="60"/>
      <c r="Q632" s="60"/>
      <c r="R632" s="60"/>
      <c r="S632" s="60"/>
      <c r="T632" s="60"/>
    </row>
    <row r="633" spans="1:20" ht="13.5">
      <c r="A633" s="60"/>
      <c r="B633" s="60"/>
      <c r="C633" s="60"/>
      <c r="D633" s="60"/>
      <c r="E633" s="61"/>
      <c r="F633" s="60"/>
      <c r="G633" s="60"/>
      <c r="H633" s="60"/>
      <c r="I633" s="60"/>
      <c r="J633" s="60"/>
      <c r="K633" s="62"/>
      <c r="L633" s="60"/>
      <c r="M633" s="60"/>
      <c r="N633" s="60"/>
      <c r="O633" s="63"/>
      <c r="P633" s="60"/>
      <c r="Q633" s="60"/>
      <c r="R633" s="60"/>
      <c r="S633" s="60"/>
      <c r="T633" s="60"/>
    </row>
    <row r="634" spans="1:20" ht="13.5">
      <c r="A634" s="60"/>
      <c r="B634" s="60"/>
      <c r="C634" s="60"/>
      <c r="D634" s="60"/>
      <c r="E634" s="61"/>
      <c r="F634" s="60"/>
      <c r="G634" s="60"/>
      <c r="H634" s="60"/>
      <c r="I634" s="60"/>
      <c r="J634" s="60"/>
      <c r="K634" s="62"/>
      <c r="L634" s="60"/>
      <c r="M634" s="60"/>
      <c r="N634" s="60"/>
      <c r="O634" s="63"/>
      <c r="P634" s="60"/>
      <c r="Q634" s="60"/>
      <c r="R634" s="60"/>
      <c r="S634" s="60"/>
      <c r="T634" s="60"/>
    </row>
    <row r="635" spans="1:20" ht="13.5">
      <c r="A635" s="60"/>
      <c r="B635" s="60"/>
      <c r="C635" s="60"/>
      <c r="D635" s="60"/>
      <c r="E635" s="61"/>
      <c r="F635" s="60"/>
      <c r="G635" s="60"/>
      <c r="H635" s="60"/>
      <c r="I635" s="60"/>
      <c r="J635" s="60"/>
      <c r="K635" s="62"/>
      <c r="L635" s="60"/>
      <c r="M635" s="60"/>
      <c r="N635" s="60"/>
      <c r="O635" s="63"/>
      <c r="P635" s="60"/>
      <c r="Q635" s="60"/>
      <c r="R635" s="60"/>
      <c r="S635" s="60"/>
      <c r="T635" s="60"/>
    </row>
    <row r="636" spans="1:20" ht="13.5">
      <c r="A636" s="60"/>
      <c r="B636" s="60"/>
      <c r="C636" s="60"/>
      <c r="D636" s="60"/>
      <c r="E636" s="61"/>
      <c r="F636" s="60"/>
      <c r="G636" s="60"/>
      <c r="H636" s="60"/>
      <c r="I636" s="60"/>
      <c r="J636" s="60"/>
      <c r="K636" s="62"/>
      <c r="L636" s="60"/>
      <c r="M636" s="60"/>
      <c r="N636" s="60"/>
      <c r="O636" s="63"/>
      <c r="P636" s="60"/>
      <c r="Q636" s="60"/>
      <c r="R636" s="60"/>
      <c r="S636" s="60"/>
      <c r="T636" s="60"/>
    </row>
    <row r="637" spans="1:20" ht="13.5">
      <c r="A637" s="60"/>
      <c r="B637" s="60"/>
      <c r="C637" s="60"/>
      <c r="D637" s="60"/>
      <c r="E637" s="61"/>
      <c r="F637" s="60"/>
      <c r="G637" s="60"/>
      <c r="H637" s="60"/>
      <c r="I637" s="60"/>
      <c r="J637" s="60"/>
      <c r="K637" s="62"/>
      <c r="L637" s="60"/>
      <c r="M637" s="60"/>
      <c r="N637" s="60"/>
      <c r="O637" s="63"/>
      <c r="P637" s="60"/>
      <c r="Q637" s="60"/>
      <c r="R637" s="60"/>
      <c r="S637" s="60"/>
      <c r="T637" s="60"/>
    </row>
    <row r="638" spans="1:20" ht="13.5">
      <c r="A638" s="60"/>
      <c r="B638" s="60"/>
      <c r="C638" s="60"/>
      <c r="D638" s="60"/>
      <c r="E638" s="61"/>
      <c r="F638" s="60"/>
      <c r="G638" s="60"/>
      <c r="H638" s="60"/>
      <c r="I638" s="60"/>
      <c r="J638" s="60"/>
      <c r="K638" s="62"/>
      <c r="L638" s="60"/>
      <c r="M638" s="60"/>
      <c r="N638" s="60"/>
      <c r="O638" s="63"/>
      <c r="P638" s="60"/>
      <c r="Q638" s="60"/>
      <c r="R638" s="60"/>
      <c r="S638" s="60"/>
      <c r="T638" s="60"/>
    </row>
    <row r="639" spans="1:20" ht="13.5">
      <c r="A639" s="60"/>
      <c r="B639" s="60"/>
      <c r="C639" s="60"/>
      <c r="D639" s="60"/>
      <c r="E639" s="61"/>
      <c r="F639" s="60"/>
      <c r="G639" s="60"/>
      <c r="H639" s="60"/>
      <c r="I639" s="60"/>
      <c r="J639" s="60"/>
      <c r="K639" s="62"/>
      <c r="L639" s="60"/>
      <c r="M639" s="60"/>
      <c r="N639" s="60"/>
      <c r="O639" s="63"/>
      <c r="P639" s="60"/>
      <c r="Q639" s="60"/>
      <c r="R639" s="60"/>
      <c r="S639" s="60"/>
      <c r="T639" s="60"/>
    </row>
    <row r="640" spans="1:20" ht="13.5">
      <c r="A640" s="60"/>
      <c r="B640" s="60"/>
      <c r="C640" s="60"/>
      <c r="D640" s="60"/>
      <c r="E640" s="61"/>
      <c r="F640" s="60"/>
      <c r="G640" s="60"/>
      <c r="H640" s="60"/>
      <c r="I640" s="60"/>
      <c r="J640" s="60"/>
      <c r="K640" s="62"/>
      <c r="L640" s="60"/>
      <c r="M640" s="60"/>
      <c r="N640" s="60"/>
      <c r="O640" s="63"/>
      <c r="P640" s="60"/>
      <c r="Q640" s="60"/>
      <c r="R640" s="60"/>
      <c r="S640" s="60"/>
      <c r="T640" s="60"/>
    </row>
    <row r="641" spans="1:20" ht="13.5">
      <c r="A641" s="60"/>
      <c r="B641" s="60"/>
      <c r="C641" s="60"/>
      <c r="D641" s="60"/>
      <c r="E641" s="61"/>
      <c r="F641" s="60"/>
      <c r="G641" s="60"/>
      <c r="H641" s="60"/>
      <c r="I641" s="60"/>
      <c r="J641" s="60"/>
      <c r="K641" s="62"/>
      <c r="L641" s="60"/>
      <c r="M641" s="60"/>
      <c r="N641" s="60"/>
      <c r="O641" s="63"/>
      <c r="P641" s="60"/>
      <c r="Q641" s="60"/>
      <c r="R641" s="60"/>
      <c r="S641" s="60"/>
      <c r="T641" s="60"/>
    </row>
    <row r="642" spans="1:20" ht="13.5">
      <c r="A642" s="60"/>
      <c r="B642" s="60"/>
      <c r="C642" s="60"/>
      <c r="D642" s="60"/>
      <c r="E642" s="61"/>
      <c r="F642" s="60"/>
      <c r="G642" s="60"/>
      <c r="H642" s="60"/>
      <c r="I642" s="60"/>
      <c r="J642" s="60"/>
      <c r="K642" s="62"/>
      <c r="L642" s="60"/>
      <c r="M642" s="60"/>
      <c r="N642" s="60"/>
      <c r="O642" s="63"/>
      <c r="P642" s="60"/>
      <c r="Q642" s="60"/>
      <c r="R642" s="60"/>
      <c r="S642" s="60"/>
      <c r="T642" s="60"/>
    </row>
    <row r="643" spans="1:20" ht="13.5">
      <c r="A643" s="60"/>
      <c r="B643" s="60"/>
      <c r="C643" s="60"/>
      <c r="D643" s="60"/>
      <c r="E643" s="61"/>
      <c r="F643" s="60"/>
      <c r="G643" s="60"/>
      <c r="H643" s="60"/>
      <c r="I643" s="60"/>
      <c r="J643" s="60"/>
      <c r="K643" s="62"/>
      <c r="L643" s="60"/>
      <c r="M643" s="60"/>
      <c r="N643" s="60"/>
      <c r="O643" s="63"/>
      <c r="P643" s="60"/>
      <c r="Q643" s="60"/>
      <c r="R643" s="60"/>
      <c r="S643" s="60"/>
      <c r="T643" s="60"/>
    </row>
    <row r="644" spans="1:20" ht="13.5">
      <c r="A644" s="60"/>
      <c r="B644" s="60"/>
      <c r="C644" s="60"/>
      <c r="D644" s="60"/>
      <c r="E644" s="61"/>
      <c r="F644" s="60"/>
      <c r="G644" s="60"/>
      <c r="H644" s="60"/>
      <c r="I644" s="60"/>
      <c r="J644" s="60"/>
      <c r="K644" s="62"/>
      <c r="L644" s="60"/>
      <c r="M644" s="60"/>
      <c r="N644" s="60"/>
      <c r="O644" s="63"/>
      <c r="P644" s="60"/>
      <c r="Q644" s="60"/>
      <c r="R644" s="60"/>
      <c r="S644" s="60"/>
      <c r="T644" s="60"/>
    </row>
    <row r="645" spans="1:20" ht="13.5">
      <c r="A645" s="60"/>
      <c r="B645" s="60"/>
      <c r="C645" s="60"/>
      <c r="D645" s="60"/>
      <c r="E645" s="61"/>
      <c r="F645" s="60"/>
      <c r="G645" s="60"/>
      <c r="H645" s="60"/>
      <c r="I645" s="60"/>
      <c r="J645" s="60"/>
      <c r="K645" s="62"/>
      <c r="L645" s="60"/>
      <c r="M645" s="60"/>
      <c r="N645" s="60"/>
      <c r="O645" s="63"/>
      <c r="P645" s="60"/>
      <c r="Q645" s="60"/>
      <c r="R645" s="60"/>
      <c r="S645" s="60"/>
      <c r="T645" s="60"/>
    </row>
    <row r="646" spans="1:20" ht="13.5">
      <c r="A646" s="60"/>
      <c r="B646" s="60"/>
      <c r="C646" s="60"/>
      <c r="D646" s="60"/>
      <c r="E646" s="61"/>
      <c r="F646" s="60"/>
      <c r="G646" s="60"/>
      <c r="H646" s="60"/>
      <c r="I646" s="60"/>
      <c r="J646" s="60"/>
      <c r="K646" s="62"/>
      <c r="L646" s="60"/>
      <c r="M646" s="60"/>
      <c r="N646" s="60"/>
      <c r="O646" s="63"/>
      <c r="P646" s="60"/>
      <c r="Q646" s="60"/>
      <c r="R646" s="60"/>
      <c r="S646" s="60"/>
      <c r="T646" s="60"/>
    </row>
    <row r="647" spans="1:20" ht="13.5">
      <c r="A647" s="60"/>
      <c r="B647" s="60"/>
      <c r="C647" s="60"/>
      <c r="D647" s="60"/>
      <c r="E647" s="61"/>
      <c r="F647" s="60"/>
      <c r="G647" s="60"/>
      <c r="H647" s="60"/>
      <c r="I647" s="60"/>
      <c r="J647" s="60"/>
      <c r="K647" s="62"/>
      <c r="L647" s="60"/>
      <c r="M647" s="60"/>
      <c r="N647" s="60"/>
      <c r="O647" s="63"/>
      <c r="P647" s="60"/>
      <c r="Q647" s="60"/>
      <c r="R647" s="60"/>
      <c r="S647" s="60"/>
      <c r="T647" s="60"/>
    </row>
    <row r="648" spans="1:20" ht="13.5">
      <c r="A648" s="60"/>
      <c r="B648" s="60"/>
      <c r="C648" s="60"/>
      <c r="D648" s="60"/>
      <c r="E648" s="61"/>
      <c r="F648" s="60"/>
      <c r="G648" s="60"/>
      <c r="H648" s="60"/>
      <c r="I648" s="60"/>
      <c r="J648" s="60"/>
      <c r="K648" s="62"/>
      <c r="L648" s="60"/>
      <c r="M648" s="60"/>
      <c r="N648" s="60"/>
      <c r="O648" s="63"/>
      <c r="P648" s="60"/>
      <c r="Q648" s="60"/>
      <c r="R648" s="60"/>
      <c r="S648" s="60"/>
      <c r="T648" s="60"/>
    </row>
    <row r="649" spans="1:20" ht="13.5">
      <c r="A649" s="60"/>
      <c r="B649" s="60"/>
      <c r="C649" s="60"/>
      <c r="D649" s="60"/>
      <c r="E649" s="61"/>
      <c r="F649" s="60"/>
      <c r="G649" s="60"/>
      <c r="H649" s="60"/>
      <c r="I649" s="60"/>
      <c r="J649" s="60"/>
      <c r="K649" s="62"/>
      <c r="L649" s="60"/>
      <c r="M649" s="60"/>
      <c r="N649" s="60"/>
      <c r="O649" s="63"/>
      <c r="P649" s="60"/>
      <c r="Q649" s="60"/>
      <c r="R649" s="60"/>
      <c r="S649" s="60"/>
      <c r="T649" s="60"/>
    </row>
    <row r="650" spans="1:20" ht="13.5">
      <c r="A650" s="60"/>
      <c r="B650" s="60"/>
      <c r="C650" s="60"/>
      <c r="D650" s="60"/>
      <c r="E650" s="61"/>
      <c r="F650" s="60"/>
      <c r="G650" s="60"/>
      <c r="H650" s="60"/>
      <c r="I650" s="60"/>
      <c r="J650" s="60"/>
      <c r="K650" s="62"/>
      <c r="L650" s="60"/>
      <c r="M650" s="60"/>
      <c r="N650" s="60"/>
      <c r="O650" s="63"/>
      <c r="P650" s="60"/>
      <c r="Q650" s="60"/>
      <c r="R650" s="60"/>
      <c r="S650" s="60"/>
      <c r="T650" s="60"/>
    </row>
    <row r="651" spans="1:20" ht="13.5">
      <c r="A651" s="60"/>
      <c r="B651" s="60"/>
      <c r="C651" s="60"/>
      <c r="D651" s="60"/>
      <c r="E651" s="61"/>
      <c r="F651" s="60"/>
      <c r="G651" s="60"/>
      <c r="H651" s="60"/>
      <c r="I651" s="60"/>
      <c r="J651" s="60"/>
      <c r="K651" s="62"/>
      <c r="L651" s="60"/>
      <c r="M651" s="60"/>
      <c r="N651" s="60"/>
      <c r="O651" s="63"/>
      <c r="P651" s="60"/>
      <c r="Q651" s="60"/>
      <c r="R651" s="60"/>
      <c r="S651" s="60"/>
      <c r="T651" s="60"/>
    </row>
    <row r="652" spans="1:20" ht="13.5">
      <c r="A652" s="60"/>
      <c r="B652" s="60"/>
      <c r="C652" s="60"/>
      <c r="D652" s="60"/>
      <c r="E652" s="61"/>
      <c r="F652" s="60"/>
      <c r="G652" s="60"/>
      <c r="H652" s="60"/>
      <c r="I652" s="60"/>
      <c r="J652" s="60"/>
      <c r="K652" s="62"/>
      <c r="L652" s="60"/>
      <c r="M652" s="60"/>
      <c r="N652" s="60"/>
      <c r="O652" s="63"/>
      <c r="P652" s="60"/>
      <c r="Q652" s="60"/>
      <c r="R652" s="60"/>
      <c r="S652" s="60"/>
      <c r="T652" s="60"/>
    </row>
    <row r="653" spans="1:20" ht="13.5">
      <c r="A653" s="60"/>
      <c r="B653" s="60"/>
      <c r="C653" s="60"/>
      <c r="D653" s="60"/>
      <c r="E653" s="61"/>
      <c r="F653" s="60"/>
      <c r="G653" s="60"/>
      <c r="H653" s="60"/>
      <c r="I653" s="60"/>
      <c r="J653" s="60"/>
      <c r="K653" s="62"/>
      <c r="L653" s="60"/>
      <c r="M653" s="60"/>
      <c r="N653" s="60"/>
      <c r="O653" s="63"/>
      <c r="P653" s="60"/>
      <c r="Q653" s="60"/>
      <c r="R653" s="60"/>
      <c r="S653" s="60"/>
      <c r="T653" s="60"/>
    </row>
    <row r="654" spans="1:20" ht="13.5">
      <c r="A654" s="60"/>
      <c r="B654" s="60"/>
      <c r="C654" s="60"/>
      <c r="D654" s="60"/>
      <c r="E654" s="61"/>
      <c r="F654" s="60"/>
      <c r="G654" s="60"/>
      <c r="H654" s="60"/>
      <c r="I654" s="60"/>
      <c r="J654" s="60"/>
      <c r="K654" s="62"/>
      <c r="L654" s="60"/>
      <c r="M654" s="60"/>
      <c r="N654" s="60"/>
      <c r="O654" s="63"/>
      <c r="P654" s="60"/>
      <c r="Q654" s="60"/>
      <c r="R654" s="60"/>
      <c r="S654" s="60"/>
      <c r="T654" s="60"/>
    </row>
    <row r="655" spans="1:20" ht="13.5">
      <c r="A655" s="60"/>
      <c r="B655" s="60"/>
      <c r="C655" s="60"/>
      <c r="D655" s="60"/>
      <c r="E655" s="61"/>
      <c r="F655" s="60"/>
      <c r="G655" s="60"/>
      <c r="H655" s="60"/>
      <c r="I655" s="60"/>
      <c r="J655" s="60"/>
      <c r="K655" s="62"/>
      <c r="L655" s="60"/>
      <c r="M655" s="60"/>
      <c r="N655" s="60"/>
      <c r="O655" s="63"/>
      <c r="P655" s="60"/>
      <c r="Q655" s="60"/>
      <c r="R655" s="60"/>
      <c r="S655" s="60"/>
      <c r="T655" s="60"/>
    </row>
    <row r="656" spans="1:20" ht="13.5">
      <c r="A656" s="60"/>
      <c r="B656" s="60"/>
      <c r="C656" s="60"/>
      <c r="D656" s="60"/>
      <c r="E656" s="61"/>
      <c r="F656" s="60"/>
      <c r="G656" s="60"/>
      <c r="H656" s="60"/>
      <c r="I656" s="60"/>
      <c r="J656" s="60"/>
      <c r="K656" s="62"/>
      <c r="L656" s="60"/>
      <c r="M656" s="60"/>
      <c r="N656" s="60"/>
      <c r="O656" s="63"/>
      <c r="P656" s="60"/>
      <c r="Q656" s="60"/>
      <c r="R656" s="60"/>
      <c r="S656" s="60"/>
      <c r="T656" s="60"/>
    </row>
    <row r="657" spans="1:20" ht="13.5">
      <c r="A657" s="60"/>
      <c r="B657" s="60"/>
      <c r="C657" s="60"/>
      <c r="D657" s="60"/>
      <c r="E657" s="61"/>
      <c r="F657" s="60"/>
      <c r="G657" s="60"/>
      <c r="H657" s="60"/>
      <c r="I657" s="60"/>
      <c r="J657" s="60"/>
      <c r="K657" s="62"/>
      <c r="L657" s="60"/>
      <c r="M657" s="60"/>
      <c r="N657" s="60"/>
      <c r="O657" s="63"/>
      <c r="P657" s="60"/>
      <c r="Q657" s="60"/>
      <c r="R657" s="60"/>
      <c r="S657" s="60"/>
      <c r="T657" s="60"/>
    </row>
    <row r="658" spans="1:20" ht="13.5">
      <c r="A658" s="60"/>
      <c r="B658" s="60"/>
      <c r="C658" s="60"/>
      <c r="D658" s="60"/>
      <c r="E658" s="61"/>
      <c r="F658" s="60"/>
      <c r="G658" s="60"/>
      <c r="H658" s="60"/>
      <c r="I658" s="60"/>
      <c r="J658" s="60"/>
      <c r="K658" s="62"/>
      <c r="L658" s="60"/>
      <c r="M658" s="60"/>
      <c r="N658" s="60"/>
      <c r="O658" s="63"/>
      <c r="P658" s="60"/>
      <c r="Q658" s="60"/>
      <c r="R658" s="60"/>
      <c r="S658" s="60"/>
      <c r="T658" s="60"/>
    </row>
    <row r="659" spans="1:20" ht="13.5">
      <c r="A659" s="60"/>
      <c r="B659" s="60"/>
      <c r="C659" s="60"/>
      <c r="D659" s="60"/>
      <c r="E659" s="61"/>
      <c r="F659" s="60"/>
      <c r="G659" s="60"/>
      <c r="H659" s="60"/>
      <c r="I659" s="60"/>
      <c r="J659" s="60"/>
      <c r="K659" s="62"/>
      <c r="L659" s="60"/>
      <c r="M659" s="60"/>
      <c r="N659" s="60"/>
      <c r="O659" s="63"/>
      <c r="P659" s="60"/>
      <c r="Q659" s="60"/>
      <c r="R659" s="60"/>
      <c r="S659" s="60"/>
      <c r="T659" s="60"/>
    </row>
    <row r="660" spans="1:20" ht="13.5">
      <c r="A660" s="60"/>
      <c r="B660" s="60"/>
      <c r="C660" s="60"/>
      <c r="D660" s="60"/>
      <c r="E660" s="61"/>
      <c r="F660" s="60"/>
      <c r="G660" s="60"/>
      <c r="H660" s="60"/>
      <c r="I660" s="60"/>
      <c r="J660" s="60"/>
      <c r="K660" s="62"/>
      <c r="L660" s="60"/>
      <c r="M660" s="60"/>
      <c r="N660" s="60"/>
      <c r="O660" s="63"/>
      <c r="P660" s="60"/>
      <c r="Q660" s="60"/>
      <c r="R660" s="60"/>
      <c r="S660" s="60"/>
      <c r="T660" s="60"/>
    </row>
    <row r="661" spans="1:20" ht="13.5">
      <c r="A661" s="60"/>
      <c r="B661" s="60"/>
      <c r="C661" s="60"/>
      <c r="D661" s="60"/>
      <c r="E661" s="61"/>
      <c r="F661" s="60"/>
      <c r="G661" s="60"/>
      <c r="H661" s="60"/>
      <c r="I661" s="60"/>
      <c r="J661" s="60"/>
      <c r="K661" s="62"/>
      <c r="L661" s="60"/>
      <c r="M661" s="60"/>
      <c r="N661" s="60"/>
      <c r="O661" s="63"/>
      <c r="P661" s="60"/>
      <c r="Q661" s="60"/>
      <c r="R661" s="60"/>
      <c r="S661" s="60"/>
      <c r="T661" s="60"/>
    </row>
    <row r="662" spans="1:20" ht="13.5">
      <c r="A662" s="60"/>
      <c r="B662" s="60"/>
      <c r="C662" s="60"/>
      <c r="D662" s="60"/>
      <c r="E662" s="61"/>
      <c r="F662" s="60"/>
      <c r="G662" s="60"/>
      <c r="H662" s="60"/>
      <c r="I662" s="60"/>
      <c r="J662" s="60"/>
      <c r="K662" s="62"/>
      <c r="L662" s="60"/>
      <c r="M662" s="60"/>
      <c r="N662" s="60"/>
      <c r="O662" s="63"/>
      <c r="P662" s="60"/>
      <c r="Q662" s="60"/>
      <c r="R662" s="60"/>
      <c r="S662" s="60"/>
      <c r="T662" s="60"/>
    </row>
    <row r="663" spans="1:20" ht="13.5">
      <c r="A663" s="60"/>
      <c r="B663" s="60"/>
      <c r="C663" s="60"/>
      <c r="D663" s="60"/>
      <c r="E663" s="61"/>
      <c r="F663" s="60"/>
      <c r="G663" s="60"/>
      <c r="H663" s="60"/>
      <c r="I663" s="60"/>
      <c r="J663" s="60"/>
      <c r="K663" s="62"/>
      <c r="L663" s="60"/>
      <c r="M663" s="60"/>
      <c r="N663" s="60"/>
      <c r="O663" s="63"/>
      <c r="P663" s="60"/>
      <c r="Q663" s="60"/>
      <c r="R663" s="60"/>
      <c r="S663" s="60"/>
      <c r="T663" s="60"/>
    </row>
    <row r="664" spans="1:20" ht="13.5">
      <c r="A664" s="60"/>
      <c r="B664" s="60"/>
      <c r="C664" s="60"/>
      <c r="D664" s="60"/>
      <c r="E664" s="61"/>
      <c r="F664" s="60"/>
      <c r="G664" s="60"/>
      <c r="H664" s="60"/>
      <c r="I664" s="60"/>
      <c r="J664" s="60"/>
      <c r="K664" s="62"/>
      <c r="L664" s="60"/>
      <c r="M664" s="60"/>
      <c r="N664" s="60"/>
      <c r="O664" s="63"/>
      <c r="P664" s="60"/>
      <c r="Q664" s="60"/>
      <c r="R664" s="60"/>
      <c r="S664" s="60"/>
      <c r="T664" s="60"/>
    </row>
    <row r="665" spans="1:20" ht="13.5">
      <c r="A665" s="60"/>
      <c r="B665" s="60"/>
      <c r="C665" s="60"/>
      <c r="D665" s="60"/>
      <c r="E665" s="61"/>
      <c r="F665" s="60"/>
      <c r="G665" s="60"/>
      <c r="H665" s="60"/>
      <c r="I665" s="60"/>
      <c r="J665" s="60"/>
      <c r="K665" s="62"/>
      <c r="L665" s="60"/>
      <c r="M665" s="60"/>
      <c r="N665" s="60"/>
      <c r="O665" s="63"/>
      <c r="P665" s="60"/>
      <c r="Q665" s="60"/>
      <c r="R665" s="60"/>
      <c r="S665" s="60"/>
      <c r="T665" s="60"/>
    </row>
    <row r="666" spans="1:20" ht="13.5">
      <c r="A666" s="60"/>
      <c r="B666" s="60"/>
      <c r="C666" s="60"/>
      <c r="D666" s="60"/>
      <c r="E666" s="61"/>
      <c r="F666" s="60"/>
      <c r="G666" s="60"/>
      <c r="H666" s="60"/>
      <c r="I666" s="60"/>
      <c r="J666" s="60"/>
      <c r="K666" s="62"/>
      <c r="L666" s="60"/>
      <c r="M666" s="60"/>
      <c r="N666" s="60"/>
      <c r="O666" s="63"/>
      <c r="P666" s="60"/>
      <c r="Q666" s="60"/>
      <c r="R666" s="60"/>
      <c r="S666" s="60"/>
      <c r="T666" s="60"/>
    </row>
    <row r="667" spans="1:20" ht="13.5">
      <c r="A667" s="60"/>
      <c r="B667" s="60"/>
      <c r="C667" s="60"/>
      <c r="D667" s="60"/>
      <c r="E667" s="61"/>
      <c r="F667" s="60"/>
      <c r="G667" s="60"/>
      <c r="H667" s="60"/>
      <c r="I667" s="60"/>
      <c r="J667" s="60"/>
      <c r="K667" s="62"/>
      <c r="L667" s="60"/>
      <c r="M667" s="60"/>
      <c r="N667" s="60"/>
      <c r="O667" s="63"/>
      <c r="P667" s="60"/>
      <c r="Q667" s="60"/>
      <c r="R667" s="60"/>
      <c r="S667" s="60"/>
      <c r="T667" s="60"/>
    </row>
    <row r="668" spans="1:20" ht="13.5">
      <c r="A668" s="60"/>
      <c r="B668" s="60"/>
      <c r="C668" s="60"/>
      <c r="D668" s="60"/>
      <c r="E668" s="61"/>
      <c r="F668" s="60"/>
      <c r="G668" s="60"/>
      <c r="H668" s="60"/>
      <c r="I668" s="60"/>
      <c r="J668" s="60"/>
      <c r="K668" s="62"/>
      <c r="L668" s="60"/>
      <c r="M668" s="60"/>
      <c r="N668" s="60"/>
      <c r="O668" s="63"/>
      <c r="P668" s="60"/>
      <c r="Q668" s="60"/>
      <c r="R668" s="60"/>
      <c r="S668" s="60"/>
      <c r="T668" s="60"/>
    </row>
    <row r="669" spans="1:20" ht="13.5">
      <c r="A669" s="60"/>
      <c r="B669" s="60"/>
      <c r="C669" s="60"/>
      <c r="D669" s="60"/>
      <c r="E669" s="61"/>
      <c r="F669" s="60"/>
      <c r="G669" s="60"/>
      <c r="H669" s="60"/>
      <c r="I669" s="60"/>
      <c r="J669" s="60"/>
      <c r="K669" s="62"/>
      <c r="L669" s="60"/>
      <c r="M669" s="60"/>
      <c r="N669" s="60"/>
      <c r="O669" s="63"/>
      <c r="P669" s="60"/>
      <c r="Q669" s="60"/>
      <c r="R669" s="60"/>
      <c r="S669" s="60"/>
      <c r="T669" s="60"/>
    </row>
    <row r="670" spans="1:20" ht="13.5">
      <c r="A670" s="60"/>
      <c r="B670" s="60"/>
      <c r="C670" s="60"/>
      <c r="D670" s="60"/>
      <c r="E670" s="61"/>
      <c r="F670" s="60"/>
      <c r="G670" s="60"/>
      <c r="H670" s="60"/>
      <c r="I670" s="60"/>
      <c r="J670" s="60"/>
      <c r="K670" s="62"/>
      <c r="L670" s="60"/>
      <c r="M670" s="60"/>
      <c r="N670" s="60"/>
      <c r="O670" s="63"/>
      <c r="P670" s="60"/>
      <c r="Q670" s="60"/>
      <c r="R670" s="60"/>
      <c r="S670" s="60"/>
      <c r="T670" s="60"/>
    </row>
    <row r="671" spans="1:20" ht="13.5">
      <c r="A671" s="60"/>
      <c r="B671" s="60"/>
      <c r="C671" s="60"/>
      <c r="D671" s="60"/>
      <c r="E671" s="61"/>
      <c r="F671" s="60"/>
      <c r="G671" s="60"/>
      <c r="H671" s="60"/>
      <c r="I671" s="60"/>
      <c r="J671" s="60"/>
      <c r="K671" s="62"/>
      <c r="L671" s="60"/>
      <c r="M671" s="60"/>
      <c r="N671" s="60"/>
      <c r="O671" s="63"/>
      <c r="P671" s="60"/>
      <c r="Q671" s="60"/>
      <c r="R671" s="60"/>
      <c r="S671" s="60"/>
      <c r="T671" s="60"/>
    </row>
    <row r="672" spans="1:20" ht="13.5">
      <c r="A672" s="60"/>
      <c r="B672" s="60"/>
      <c r="C672" s="60"/>
      <c r="D672" s="60"/>
      <c r="E672" s="61"/>
      <c r="F672" s="60"/>
      <c r="G672" s="60"/>
      <c r="H672" s="60"/>
      <c r="I672" s="60"/>
      <c r="J672" s="60"/>
      <c r="K672" s="62"/>
      <c r="L672" s="60"/>
      <c r="M672" s="60"/>
      <c r="N672" s="60"/>
      <c r="O672" s="63"/>
      <c r="P672" s="60"/>
      <c r="Q672" s="60"/>
      <c r="R672" s="60"/>
      <c r="S672" s="60"/>
      <c r="T672" s="60"/>
    </row>
    <row r="673" spans="1:20" ht="13.5">
      <c r="A673" s="60"/>
      <c r="B673" s="60"/>
      <c r="C673" s="60"/>
      <c r="D673" s="60"/>
      <c r="E673" s="61"/>
      <c r="F673" s="60"/>
      <c r="G673" s="60"/>
      <c r="H673" s="60"/>
      <c r="I673" s="60"/>
      <c r="J673" s="60"/>
      <c r="K673" s="62"/>
      <c r="L673" s="60"/>
      <c r="M673" s="60"/>
      <c r="N673" s="60"/>
      <c r="O673" s="63"/>
      <c r="P673" s="60"/>
      <c r="Q673" s="60"/>
      <c r="R673" s="60"/>
      <c r="S673" s="60"/>
      <c r="T673" s="60"/>
    </row>
    <row r="674" spans="1:20" ht="13.5">
      <c r="A674" s="60"/>
      <c r="B674" s="60"/>
      <c r="C674" s="60"/>
      <c r="D674" s="60"/>
      <c r="E674" s="61"/>
      <c r="F674" s="60"/>
      <c r="G674" s="60"/>
      <c r="H674" s="60"/>
      <c r="I674" s="60"/>
      <c r="J674" s="60"/>
      <c r="K674" s="62"/>
      <c r="L674" s="60"/>
      <c r="M674" s="60"/>
      <c r="N674" s="60"/>
      <c r="O674" s="63"/>
      <c r="P674" s="60"/>
      <c r="Q674" s="60"/>
      <c r="R674" s="60"/>
      <c r="S674" s="60"/>
      <c r="T674" s="60"/>
    </row>
    <row r="675" spans="1:20" ht="13.5">
      <c r="A675" s="60"/>
      <c r="B675" s="60"/>
      <c r="C675" s="60"/>
      <c r="D675" s="60"/>
      <c r="E675" s="61"/>
      <c r="F675" s="60"/>
      <c r="G675" s="60"/>
      <c r="H675" s="60"/>
      <c r="I675" s="60"/>
      <c r="J675" s="60"/>
      <c r="K675" s="62"/>
      <c r="L675" s="60"/>
      <c r="M675" s="60"/>
      <c r="N675" s="60"/>
      <c r="O675" s="63"/>
      <c r="P675" s="60"/>
      <c r="Q675" s="60"/>
      <c r="R675" s="60"/>
      <c r="S675" s="60"/>
      <c r="T675" s="60"/>
    </row>
    <row r="676" spans="1:20" ht="13.5">
      <c r="A676" s="60"/>
      <c r="B676" s="60"/>
      <c r="C676" s="60"/>
      <c r="D676" s="60"/>
      <c r="E676" s="61"/>
      <c r="F676" s="60"/>
      <c r="G676" s="60"/>
      <c r="H676" s="60"/>
      <c r="I676" s="60"/>
      <c r="J676" s="60"/>
      <c r="K676" s="62"/>
      <c r="L676" s="60"/>
      <c r="M676" s="60"/>
      <c r="N676" s="60"/>
      <c r="O676" s="63"/>
      <c r="P676" s="60"/>
      <c r="Q676" s="60"/>
      <c r="R676" s="60"/>
      <c r="S676" s="60"/>
      <c r="T676" s="60"/>
    </row>
    <row r="677" spans="1:20" ht="13.5">
      <c r="A677" s="60"/>
      <c r="B677" s="60"/>
      <c r="C677" s="60"/>
      <c r="D677" s="60"/>
      <c r="E677" s="61"/>
      <c r="F677" s="60"/>
      <c r="G677" s="60"/>
      <c r="H677" s="60"/>
      <c r="I677" s="60"/>
      <c r="J677" s="60"/>
      <c r="K677" s="62"/>
      <c r="L677" s="60"/>
      <c r="M677" s="60"/>
      <c r="N677" s="60"/>
      <c r="O677" s="63"/>
      <c r="P677" s="60"/>
      <c r="Q677" s="60"/>
      <c r="R677" s="60"/>
      <c r="S677" s="60"/>
      <c r="T677" s="60"/>
    </row>
    <row r="678" spans="1:20" ht="13.5">
      <c r="A678" s="60"/>
      <c r="B678" s="60"/>
      <c r="C678" s="60"/>
      <c r="D678" s="60"/>
      <c r="E678" s="61"/>
      <c r="F678" s="60"/>
      <c r="G678" s="60"/>
      <c r="H678" s="60"/>
      <c r="I678" s="60"/>
      <c r="J678" s="60"/>
      <c r="K678" s="62"/>
      <c r="L678" s="60"/>
      <c r="M678" s="60"/>
      <c r="N678" s="60"/>
      <c r="O678" s="63"/>
      <c r="P678" s="60"/>
      <c r="Q678" s="60"/>
      <c r="R678" s="60"/>
      <c r="S678" s="60"/>
      <c r="T678" s="60"/>
    </row>
    <row r="679" spans="1:20" ht="13.5">
      <c r="A679" s="60"/>
      <c r="B679" s="60"/>
      <c r="C679" s="60"/>
      <c r="D679" s="60"/>
      <c r="E679" s="61"/>
      <c r="F679" s="60"/>
      <c r="G679" s="60"/>
      <c r="H679" s="60"/>
      <c r="I679" s="60"/>
      <c r="J679" s="60"/>
      <c r="K679" s="62"/>
      <c r="L679" s="60"/>
      <c r="M679" s="60"/>
      <c r="N679" s="60"/>
      <c r="O679" s="63"/>
      <c r="P679" s="60"/>
      <c r="Q679" s="60"/>
      <c r="R679" s="60"/>
      <c r="S679" s="60"/>
      <c r="T679" s="60"/>
    </row>
    <row r="680" spans="1:20" ht="13.5">
      <c r="A680" s="60"/>
      <c r="B680" s="60"/>
      <c r="C680" s="60"/>
      <c r="D680" s="60"/>
      <c r="E680" s="61"/>
      <c r="F680" s="60"/>
      <c r="G680" s="60"/>
      <c r="H680" s="60"/>
      <c r="I680" s="60"/>
      <c r="J680" s="60"/>
      <c r="K680" s="62"/>
      <c r="L680" s="60"/>
      <c r="M680" s="60"/>
      <c r="N680" s="60"/>
      <c r="O680" s="63"/>
      <c r="P680" s="60"/>
      <c r="Q680" s="60"/>
      <c r="R680" s="60"/>
      <c r="S680" s="60"/>
      <c r="T680" s="60"/>
    </row>
    <row r="681" spans="1:20" ht="13.5">
      <c r="A681" s="60"/>
      <c r="B681" s="60"/>
      <c r="C681" s="60"/>
      <c r="D681" s="60"/>
      <c r="E681" s="61"/>
      <c r="F681" s="60"/>
      <c r="G681" s="60"/>
      <c r="H681" s="60"/>
      <c r="I681" s="60"/>
      <c r="J681" s="60"/>
      <c r="K681" s="62"/>
      <c r="L681" s="60"/>
      <c r="M681" s="60"/>
      <c r="N681" s="60"/>
      <c r="O681" s="63"/>
      <c r="P681" s="60"/>
      <c r="Q681" s="60"/>
      <c r="R681" s="60"/>
      <c r="S681" s="60"/>
      <c r="T681" s="60"/>
    </row>
    <row r="682" spans="1:20" ht="13.5">
      <c r="A682" s="60"/>
      <c r="B682" s="60"/>
      <c r="C682" s="60"/>
      <c r="D682" s="60"/>
      <c r="E682" s="61"/>
      <c r="F682" s="60"/>
      <c r="G682" s="60"/>
      <c r="H682" s="60"/>
      <c r="I682" s="60"/>
      <c r="J682" s="60"/>
      <c r="K682" s="62"/>
      <c r="L682" s="60"/>
      <c r="M682" s="60"/>
      <c r="N682" s="60"/>
      <c r="O682" s="63"/>
      <c r="P682" s="60"/>
      <c r="Q682" s="60"/>
      <c r="R682" s="60"/>
      <c r="S682" s="60"/>
      <c r="T682" s="60"/>
    </row>
    <row r="683" spans="1:20" ht="13.5">
      <c r="A683" s="60"/>
      <c r="B683" s="60"/>
      <c r="C683" s="60"/>
      <c r="D683" s="60"/>
      <c r="E683" s="61"/>
      <c r="F683" s="60"/>
      <c r="G683" s="60"/>
      <c r="H683" s="60"/>
      <c r="I683" s="60"/>
      <c r="J683" s="60"/>
      <c r="K683" s="62"/>
      <c r="L683" s="60"/>
      <c r="M683" s="60"/>
      <c r="N683" s="60"/>
      <c r="O683" s="63"/>
      <c r="P683" s="60"/>
      <c r="Q683" s="60"/>
      <c r="R683" s="60"/>
      <c r="S683" s="60"/>
      <c r="T683" s="60"/>
    </row>
    <row r="684" spans="1:20" ht="13.5">
      <c r="A684" s="60"/>
      <c r="B684" s="60"/>
      <c r="C684" s="60"/>
      <c r="D684" s="60"/>
      <c r="E684" s="61"/>
      <c r="F684" s="60"/>
      <c r="G684" s="60"/>
      <c r="H684" s="60"/>
      <c r="I684" s="60"/>
      <c r="J684" s="60"/>
      <c r="K684" s="62"/>
      <c r="L684" s="60"/>
      <c r="M684" s="60"/>
      <c r="N684" s="60"/>
      <c r="O684" s="63"/>
      <c r="P684" s="60"/>
      <c r="Q684" s="60"/>
      <c r="R684" s="60"/>
      <c r="S684" s="60"/>
      <c r="T684" s="60"/>
    </row>
    <row r="685" spans="1:20" ht="13.5">
      <c r="A685" s="60"/>
      <c r="B685" s="60"/>
      <c r="C685" s="60"/>
      <c r="D685" s="60"/>
      <c r="E685" s="61"/>
      <c r="F685" s="60"/>
      <c r="G685" s="60"/>
      <c r="H685" s="60"/>
      <c r="I685" s="60"/>
      <c r="J685" s="60"/>
      <c r="K685" s="62"/>
      <c r="L685" s="60"/>
      <c r="M685" s="60"/>
      <c r="N685" s="60"/>
      <c r="O685" s="63"/>
      <c r="P685" s="60"/>
      <c r="Q685" s="60"/>
      <c r="R685" s="60"/>
      <c r="S685" s="60"/>
      <c r="T685" s="60"/>
    </row>
    <row r="686" spans="1:20" ht="13.5">
      <c r="A686" s="60"/>
      <c r="B686" s="60"/>
      <c r="C686" s="60"/>
      <c r="D686" s="60"/>
      <c r="E686" s="61"/>
      <c r="F686" s="60"/>
      <c r="G686" s="60"/>
      <c r="H686" s="60"/>
      <c r="I686" s="60"/>
      <c r="J686" s="60"/>
      <c r="K686" s="62"/>
      <c r="L686" s="60"/>
      <c r="M686" s="60"/>
      <c r="N686" s="60"/>
      <c r="O686" s="63"/>
      <c r="P686" s="60"/>
      <c r="Q686" s="60"/>
      <c r="R686" s="60"/>
      <c r="S686" s="60"/>
      <c r="T686" s="60"/>
    </row>
    <row r="687" spans="1:20" ht="13.5">
      <c r="A687" s="60"/>
      <c r="B687" s="60"/>
      <c r="C687" s="60"/>
      <c r="D687" s="60"/>
      <c r="E687" s="61"/>
      <c r="F687" s="60"/>
      <c r="G687" s="60"/>
      <c r="H687" s="60"/>
      <c r="I687" s="60"/>
      <c r="J687" s="60"/>
      <c r="K687" s="62"/>
      <c r="L687" s="60"/>
      <c r="M687" s="60"/>
      <c r="N687" s="60"/>
      <c r="O687" s="63"/>
      <c r="P687" s="60"/>
      <c r="Q687" s="60"/>
      <c r="R687" s="60"/>
      <c r="S687" s="60"/>
      <c r="T687" s="60"/>
    </row>
    <row r="688" spans="1:20" ht="13.5">
      <c r="A688" s="60"/>
      <c r="B688" s="60"/>
      <c r="C688" s="60"/>
      <c r="D688" s="60"/>
      <c r="E688" s="61"/>
      <c r="F688" s="60"/>
      <c r="G688" s="60"/>
      <c r="H688" s="60"/>
      <c r="I688" s="60"/>
      <c r="J688" s="60"/>
      <c r="K688" s="62"/>
      <c r="L688" s="60"/>
      <c r="M688" s="60"/>
      <c r="N688" s="60"/>
      <c r="O688" s="63"/>
      <c r="P688" s="60"/>
      <c r="Q688" s="60"/>
      <c r="R688" s="60"/>
      <c r="S688" s="60"/>
      <c r="T688" s="60"/>
    </row>
    <row r="689" spans="1:20" ht="13.5">
      <c r="A689" s="60"/>
      <c r="B689" s="60"/>
      <c r="C689" s="60"/>
      <c r="D689" s="60"/>
      <c r="E689" s="61"/>
      <c r="F689" s="60"/>
      <c r="G689" s="60"/>
      <c r="H689" s="60"/>
      <c r="I689" s="60"/>
      <c r="J689" s="60"/>
      <c r="K689" s="62"/>
      <c r="L689" s="60"/>
      <c r="M689" s="60"/>
      <c r="N689" s="60"/>
      <c r="O689" s="63"/>
      <c r="P689" s="60"/>
      <c r="Q689" s="60"/>
      <c r="R689" s="60"/>
      <c r="S689" s="60"/>
      <c r="T689" s="60"/>
    </row>
    <row r="690" spans="1:20" ht="13.5">
      <c r="A690" s="60"/>
      <c r="B690" s="60"/>
      <c r="C690" s="60"/>
      <c r="D690" s="60"/>
      <c r="E690" s="61"/>
      <c r="F690" s="60"/>
      <c r="G690" s="60"/>
      <c r="H690" s="60"/>
      <c r="I690" s="60"/>
      <c r="J690" s="60"/>
      <c r="K690" s="62"/>
      <c r="L690" s="60"/>
      <c r="M690" s="60"/>
      <c r="N690" s="60"/>
      <c r="O690" s="63"/>
      <c r="P690" s="60"/>
      <c r="Q690" s="60"/>
      <c r="R690" s="60"/>
      <c r="S690" s="60"/>
      <c r="T690" s="60"/>
    </row>
    <row r="691" spans="1:20" ht="13.5">
      <c r="A691" s="60"/>
      <c r="B691" s="60"/>
      <c r="C691" s="60"/>
      <c r="D691" s="60"/>
      <c r="E691" s="61"/>
      <c r="F691" s="60"/>
      <c r="G691" s="60"/>
      <c r="H691" s="60"/>
      <c r="I691" s="60"/>
      <c r="J691" s="60"/>
      <c r="K691" s="62"/>
      <c r="L691" s="60"/>
      <c r="M691" s="60"/>
      <c r="N691" s="60"/>
      <c r="O691" s="63"/>
      <c r="P691" s="60"/>
      <c r="Q691" s="60"/>
      <c r="R691" s="60"/>
      <c r="S691" s="60"/>
      <c r="T691" s="60"/>
    </row>
    <row r="692" spans="1:20" ht="13.5">
      <c r="A692" s="60"/>
      <c r="B692" s="60"/>
      <c r="C692" s="60"/>
      <c r="D692" s="60"/>
      <c r="E692" s="61"/>
      <c r="F692" s="60"/>
      <c r="G692" s="60"/>
      <c r="H692" s="60"/>
      <c r="I692" s="60"/>
      <c r="J692" s="60"/>
      <c r="K692" s="62"/>
      <c r="L692" s="60"/>
      <c r="M692" s="60"/>
      <c r="N692" s="60"/>
      <c r="O692" s="63"/>
      <c r="P692" s="60"/>
      <c r="Q692" s="60"/>
      <c r="R692" s="60"/>
      <c r="S692" s="60"/>
      <c r="T692" s="60"/>
    </row>
    <row r="693" spans="1:20" ht="13.5">
      <c r="A693" s="60"/>
      <c r="B693" s="60"/>
      <c r="C693" s="60"/>
      <c r="D693" s="60"/>
      <c r="E693" s="61"/>
      <c r="F693" s="60"/>
      <c r="G693" s="60"/>
      <c r="H693" s="60"/>
      <c r="I693" s="60"/>
      <c r="J693" s="60"/>
      <c r="K693" s="62"/>
      <c r="L693" s="60"/>
      <c r="M693" s="60"/>
      <c r="N693" s="60"/>
      <c r="O693" s="63"/>
      <c r="P693" s="60"/>
      <c r="Q693" s="60"/>
      <c r="R693" s="60"/>
      <c r="S693" s="60"/>
      <c r="T693" s="60"/>
    </row>
    <row r="694" spans="1:20" ht="13.5">
      <c r="A694" s="60"/>
      <c r="B694" s="60"/>
      <c r="C694" s="60"/>
      <c r="D694" s="60"/>
      <c r="E694" s="61"/>
      <c r="F694" s="60"/>
      <c r="G694" s="60"/>
      <c r="H694" s="60"/>
      <c r="I694" s="60"/>
      <c r="J694" s="60"/>
      <c r="K694" s="62"/>
      <c r="L694" s="60"/>
      <c r="M694" s="60"/>
      <c r="N694" s="60"/>
      <c r="O694" s="63"/>
      <c r="P694" s="60"/>
      <c r="Q694" s="60"/>
      <c r="R694" s="60"/>
      <c r="S694" s="60"/>
      <c r="T694" s="60"/>
    </row>
    <row r="695" spans="1:20" ht="13.5">
      <c r="A695" s="60"/>
      <c r="B695" s="60"/>
      <c r="C695" s="60"/>
      <c r="D695" s="60"/>
      <c r="E695" s="61"/>
      <c r="F695" s="60"/>
      <c r="G695" s="60"/>
      <c r="H695" s="60"/>
      <c r="I695" s="60"/>
      <c r="J695" s="60"/>
      <c r="K695" s="62"/>
      <c r="L695" s="60"/>
      <c r="M695" s="60"/>
      <c r="N695" s="60"/>
      <c r="O695" s="63"/>
      <c r="P695" s="60"/>
      <c r="Q695" s="60"/>
      <c r="R695" s="60"/>
      <c r="S695" s="60"/>
      <c r="T695" s="60"/>
    </row>
    <row r="696" spans="1:20" ht="13.5">
      <c r="A696" s="60"/>
      <c r="B696" s="60"/>
      <c r="C696" s="60"/>
      <c r="D696" s="60"/>
      <c r="E696" s="61"/>
      <c r="F696" s="60"/>
      <c r="G696" s="60"/>
      <c r="H696" s="60"/>
      <c r="I696" s="60"/>
      <c r="J696" s="60"/>
      <c r="K696" s="62"/>
      <c r="L696" s="60"/>
      <c r="M696" s="60"/>
      <c r="N696" s="60"/>
      <c r="O696" s="63"/>
      <c r="P696" s="60"/>
      <c r="Q696" s="60"/>
      <c r="R696" s="60"/>
      <c r="S696" s="60"/>
      <c r="T696" s="60"/>
    </row>
    <row r="697" spans="1:20" ht="13.5">
      <c r="A697" s="60"/>
      <c r="B697" s="60"/>
      <c r="C697" s="60"/>
      <c r="D697" s="60"/>
      <c r="E697" s="61"/>
      <c r="F697" s="60"/>
      <c r="G697" s="60"/>
      <c r="H697" s="60"/>
      <c r="I697" s="60"/>
      <c r="J697" s="60"/>
      <c r="K697" s="62"/>
      <c r="L697" s="60"/>
      <c r="M697" s="60"/>
      <c r="N697" s="60"/>
      <c r="O697" s="63"/>
      <c r="P697" s="60"/>
      <c r="Q697" s="60"/>
      <c r="R697" s="60"/>
      <c r="S697" s="60"/>
      <c r="T697" s="60"/>
    </row>
    <row r="698" spans="1:20" ht="13.5">
      <c r="A698" s="60"/>
      <c r="B698" s="60"/>
      <c r="C698" s="60"/>
      <c r="D698" s="60"/>
      <c r="E698" s="61"/>
      <c r="F698" s="60"/>
      <c r="G698" s="60"/>
      <c r="H698" s="60"/>
      <c r="I698" s="60"/>
      <c r="J698" s="60"/>
      <c r="K698" s="62"/>
      <c r="L698" s="60"/>
      <c r="M698" s="60"/>
      <c r="N698" s="60"/>
      <c r="O698" s="63"/>
      <c r="P698" s="60"/>
      <c r="Q698" s="60"/>
      <c r="R698" s="60"/>
      <c r="S698" s="60"/>
      <c r="T698" s="60"/>
    </row>
    <row r="699" spans="1:20" ht="13.5">
      <c r="A699" s="60"/>
      <c r="B699" s="60"/>
      <c r="C699" s="60"/>
      <c r="D699" s="60"/>
      <c r="E699" s="61"/>
      <c r="F699" s="60"/>
      <c r="G699" s="60"/>
      <c r="H699" s="60"/>
      <c r="I699" s="60"/>
      <c r="J699" s="60"/>
      <c r="K699" s="62"/>
      <c r="L699" s="60"/>
      <c r="M699" s="60"/>
      <c r="N699" s="60"/>
      <c r="O699" s="63"/>
      <c r="P699" s="60"/>
      <c r="Q699" s="60"/>
      <c r="R699" s="60"/>
      <c r="S699" s="60"/>
      <c r="T699" s="60"/>
    </row>
    <row r="700" spans="1:20" ht="13.5">
      <c r="A700" s="60"/>
      <c r="B700" s="60"/>
      <c r="C700" s="60"/>
      <c r="D700" s="60"/>
      <c r="E700" s="61"/>
      <c r="F700" s="60"/>
      <c r="G700" s="60"/>
      <c r="H700" s="60"/>
      <c r="I700" s="60"/>
      <c r="J700" s="60"/>
      <c r="K700" s="62"/>
      <c r="L700" s="60"/>
      <c r="M700" s="60"/>
      <c r="N700" s="60"/>
      <c r="O700" s="63"/>
      <c r="P700" s="60"/>
      <c r="Q700" s="60"/>
      <c r="R700" s="60"/>
      <c r="S700" s="60"/>
      <c r="T700" s="60"/>
    </row>
    <row r="701" spans="1:20" ht="13.5">
      <c r="A701" s="60"/>
      <c r="B701" s="60"/>
      <c r="C701" s="60"/>
      <c r="D701" s="60"/>
      <c r="E701" s="61"/>
      <c r="F701" s="60"/>
      <c r="G701" s="60"/>
      <c r="H701" s="60"/>
      <c r="I701" s="60"/>
      <c r="J701" s="60"/>
      <c r="K701" s="62"/>
      <c r="L701" s="60"/>
      <c r="M701" s="60"/>
      <c r="N701" s="60"/>
      <c r="O701" s="63"/>
      <c r="P701" s="60"/>
      <c r="Q701" s="60"/>
      <c r="R701" s="60"/>
      <c r="S701" s="60"/>
      <c r="T701" s="60"/>
    </row>
    <row r="702" spans="1:20" ht="13.5">
      <c r="A702" s="60"/>
      <c r="B702" s="60"/>
      <c r="C702" s="60"/>
      <c r="D702" s="60"/>
      <c r="E702" s="61"/>
      <c r="F702" s="60"/>
      <c r="G702" s="60"/>
      <c r="H702" s="60"/>
      <c r="I702" s="60"/>
      <c r="J702" s="60"/>
      <c r="K702" s="62"/>
      <c r="L702" s="60"/>
      <c r="M702" s="60"/>
      <c r="N702" s="60"/>
      <c r="O702" s="63"/>
      <c r="P702" s="60"/>
      <c r="Q702" s="60"/>
      <c r="R702" s="60"/>
      <c r="S702" s="60"/>
      <c r="T702" s="60"/>
    </row>
    <row r="703" spans="1:20" ht="13.5">
      <c r="A703" s="60"/>
      <c r="B703" s="60"/>
      <c r="C703" s="60"/>
      <c r="D703" s="60"/>
      <c r="E703" s="61"/>
      <c r="F703" s="60"/>
      <c r="G703" s="60"/>
      <c r="H703" s="60"/>
      <c r="I703" s="60"/>
      <c r="J703" s="60"/>
      <c r="K703" s="62"/>
      <c r="L703" s="60"/>
      <c r="M703" s="60"/>
      <c r="N703" s="60"/>
      <c r="O703" s="63"/>
      <c r="P703" s="60"/>
      <c r="Q703" s="60"/>
      <c r="R703" s="60"/>
      <c r="S703" s="60"/>
      <c r="T703" s="60"/>
    </row>
    <row r="704" spans="1:20" ht="13.5">
      <c r="A704" s="60"/>
      <c r="B704" s="60"/>
      <c r="C704" s="60"/>
      <c r="D704" s="60"/>
      <c r="E704" s="61"/>
      <c r="F704" s="60"/>
      <c r="G704" s="60"/>
      <c r="H704" s="60"/>
      <c r="I704" s="60"/>
      <c r="J704" s="60"/>
      <c r="K704" s="62"/>
      <c r="L704" s="60"/>
      <c r="M704" s="60"/>
      <c r="N704" s="60"/>
      <c r="O704" s="63"/>
      <c r="P704" s="60"/>
      <c r="Q704" s="60"/>
      <c r="R704" s="60"/>
      <c r="S704" s="60"/>
      <c r="T704" s="60"/>
    </row>
    <row r="705" spans="1:20" ht="13.5">
      <c r="A705" s="60"/>
      <c r="B705" s="60"/>
      <c r="C705" s="60"/>
      <c r="D705" s="60"/>
      <c r="E705" s="61"/>
      <c r="F705" s="60"/>
      <c r="G705" s="60"/>
      <c r="H705" s="60"/>
      <c r="I705" s="60"/>
      <c r="J705" s="60"/>
      <c r="K705" s="62"/>
      <c r="L705" s="60"/>
      <c r="M705" s="60"/>
      <c r="N705" s="60"/>
      <c r="O705" s="63"/>
      <c r="P705" s="60"/>
      <c r="Q705" s="60"/>
      <c r="R705" s="60"/>
      <c r="S705" s="60"/>
      <c r="T705" s="60"/>
    </row>
    <row r="706" spans="1:20" ht="13.5">
      <c r="A706" s="60"/>
      <c r="B706" s="60"/>
      <c r="C706" s="60"/>
      <c r="D706" s="60"/>
      <c r="E706" s="61"/>
      <c r="F706" s="60"/>
      <c r="G706" s="60"/>
      <c r="H706" s="60"/>
      <c r="I706" s="60"/>
      <c r="J706" s="60"/>
      <c r="K706" s="62"/>
      <c r="L706" s="60"/>
      <c r="M706" s="60"/>
      <c r="N706" s="60"/>
      <c r="O706" s="63"/>
      <c r="P706" s="60"/>
      <c r="Q706" s="60"/>
      <c r="R706" s="60"/>
      <c r="S706" s="60"/>
      <c r="T706" s="60"/>
    </row>
    <row r="707" spans="1:20" ht="13.5">
      <c r="A707" s="60"/>
      <c r="B707" s="60"/>
      <c r="C707" s="60"/>
      <c r="D707" s="60"/>
      <c r="E707" s="61"/>
      <c r="F707" s="60"/>
      <c r="G707" s="60"/>
      <c r="H707" s="60"/>
      <c r="I707" s="60"/>
      <c r="J707" s="60"/>
      <c r="K707" s="62"/>
      <c r="L707" s="60"/>
      <c r="M707" s="60"/>
      <c r="N707" s="60"/>
      <c r="O707" s="63"/>
      <c r="P707" s="60"/>
      <c r="Q707" s="60"/>
      <c r="R707" s="60"/>
      <c r="S707" s="60"/>
      <c r="T707" s="60"/>
    </row>
    <row r="708" spans="1:20" ht="13.5">
      <c r="A708" s="60"/>
      <c r="B708" s="60"/>
      <c r="C708" s="60"/>
      <c r="D708" s="60"/>
      <c r="E708" s="61"/>
      <c r="F708" s="60"/>
      <c r="G708" s="60"/>
      <c r="H708" s="60"/>
      <c r="I708" s="60"/>
      <c r="J708" s="60"/>
      <c r="K708" s="62"/>
      <c r="L708" s="60"/>
      <c r="M708" s="60"/>
      <c r="N708" s="60"/>
      <c r="O708" s="63"/>
      <c r="P708" s="60"/>
      <c r="Q708" s="60"/>
      <c r="R708" s="60"/>
      <c r="S708" s="60"/>
      <c r="T708" s="60"/>
    </row>
    <row r="709" spans="1:20" ht="13.5">
      <c r="A709" s="60"/>
      <c r="B709" s="60"/>
      <c r="C709" s="60"/>
      <c r="D709" s="60"/>
      <c r="E709" s="61"/>
      <c r="F709" s="60"/>
      <c r="G709" s="60"/>
      <c r="H709" s="60"/>
      <c r="I709" s="60"/>
      <c r="J709" s="60"/>
      <c r="K709" s="62"/>
      <c r="L709" s="60"/>
      <c r="M709" s="60"/>
      <c r="N709" s="60"/>
      <c r="O709" s="63"/>
      <c r="P709" s="60"/>
      <c r="Q709" s="60"/>
      <c r="R709" s="60"/>
      <c r="S709" s="60"/>
      <c r="T709" s="60"/>
    </row>
    <row r="710" spans="1:20" ht="13.5">
      <c r="A710" s="60"/>
      <c r="B710" s="60"/>
      <c r="C710" s="60"/>
      <c r="D710" s="60"/>
      <c r="E710" s="61"/>
      <c r="F710" s="60"/>
      <c r="G710" s="60"/>
      <c r="H710" s="60"/>
      <c r="I710" s="60"/>
      <c r="J710" s="60"/>
      <c r="K710" s="62"/>
      <c r="L710" s="60"/>
      <c r="M710" s="60"/>
      <c r="N710" s="60"/>
      <c r="O710" s="63"/>
      <c r="P710" s="60"/>
      <c r="Q710" s="60"/>
      <c r="R710" s="60"/>
      <c r="S710" s="60"/>
      <c r="T710" s="60"/>
    </row>
    <row r="711" spans="1:20" ht="13.5">
      <c r="A711" s="60"/>
      <c r="B711" s="60"/>
      <c r="C711" s="60"/>
      <c r="D711" s="60"/>
      <c r="E711" s="61"/>
      <c r="F711" s="60"/>
      <c r="G711" s="60"/>
      <c r="H711" s="60"/>
      <c r="I711" s="60"/>
      <c r="J711" s="60"/>
      <c r="K711" s="62"/>
      <c r="L711" s="60"/>
      <c r="M711" s="60"/>
      <c r="N711" s="60"/>
      <c r="O711" s="63"/>
      <c r="P711" s="60"/>
      <c r="Q711" s="60"/>
      <c r="R711" s="60"/>
      <c r="S711" s="60"/>
      <c r="T711" s="60"/>
    </row>
    <row r="712" spans="1:20" ht="13.5">
      <c r="A712" s="60"/>
      <c r="B712" s="60"/>
      <c r="C712" s="60"/>
      <c r="D712" s="60"/>
      <c r="E712" s="61"/>
      <c r="F712" s="60"/>
      <c r="G712" s="60"/>
      <c r="H712" s="60"/>
      <c r="I712" s="60"/>
      <c r="J712" s="60"/>
      <c r="K712" s="62"/>
      <c r="L712" s="60"/>
      <c r="M712" s="60"/>
      <c r="N712" s="60"/>
      <c r="O712" s="63"/>
      <c r="P712" s="60"/>
      <c r="Q712" s="60"/>
      <c r="R712" s="60"/>
      <c r="S712" s="60"/>
      <c r="T712" s="60"/>
    </row>
    <row r="713" spans="1:20" ht="13.5">
      <c r="A713" s="60"/>
      <c r="B713" s="60"/>
      <c r="C713" s="60"/>
      <c r="D713" s="60"/>
      <c r="E713" s="61"/>
      <c r="F713" s="60"/>
      <c r="G713" s="60"/>
      <c r="H713" s="60"/>
      <c r="I713" s="60"/>
      <c r="J713" s="60"/>
      <c r="K713" s="62"/>
      <c r="L713" s="60"/>
      <c r="M713" s="60"/>
      <c r="N713" s="60"/>
      <c r="O713" s="63"/>
      <c r="P713" s="60"/>
      <c r="Q713" s="60"/>
      <c r="R713" s="60"/>
      <c r="S713" s="60"/>
      <c r="T713" s="60"/>
    </row>
    <row r="714" spans="1:20" ht="13.5">
      <c r="A714" s="60"/>
      <c r="B714" s="60"/>
      <c r="C714" s="60"/>
      <c r="D714" s="60"/>
      <c r="E714" s="61"/>
      <c r="F714" s="60"/>
      <c r="G714" s="60"/>
      <c r="H714" s="60"/>
      <c r="I714" s="60"/>
      <c r="J714" s="60"/>
      <c r="K714" s="62"/>
      <c r="L714" s="60"/>
      <c r="M714" s="60"/>
      <c r="N714" s="60"/>
      <c r="O714" s="63"/>
      <c r="P714" s="60"/>
      <c r="Q714" s="60"/>
      <c r="R714" s="60"/>
      <c r="S714" s="60"/>
      <c r="T714" s="60"/>
    </row>
    <row r="715" spans="1:20" ht="13.5">
      <c r="A715" s="60"/>
      <c r="B715" s="60"/>
      <c r="C715" s="60"/>
      <c r="D715" s="60"/>
      <c r="E715" s="61"/>
      <c r="F715" s="60"/>
      <c r="G715" s="60"/>
      <c r="H715" s="60"/>
      <c r="I715" s="60"/>
      <c r="J715" s="60"/>
      <c r="K715" s="62"/>
      <c r="L715" s="60"/>
      <c r="M715" s="60"/>
      <c r="N715" s="60"/>
      <c r="O715" s="63"/>
      <c r="P715" s="60"/>
      <c r="Q715" s="60"/>
      <c r="R715" s="60"/>
      <c r="S715" s="60"/>
      <c r="T715" s="60"/>
    </row>
    <row r="716" spans="1:20" ht="13.5">
      <c r="A716" s="60"/>
      <c r="B716" s="60"/>
      <c r="C716" s="60"/>
      <c r="D716" s="60"/>
      <c r="E716" s="61"/>
      <c r="F716" s="60"/>
      <c r="G716" s="60"/>
      <c r="H716" s="60"/>
      <c r="I716" s="60"/>
      <c r="J716" s="60"/>
      <c r="K716" s="62"/>
      <c r="L716" s="60"/>
      <c r="M716" s="60"/>
      <c r="N716" s="60"/>
      <c r="O716" s="63"/>
      <c r="P716" s="60"/>
      <c r="Q716" s="60"/>
      <c r="R716" s="60"/>
      <c r="S716" s="60"/>
      <c r="T716" s="60"/>
    </row>
    <row r="717" spans="1:20" ht="13.5">
      <c r="A717" s="60"/>
      <c r="B717" s="60"/>
      <c r="C717" s="60"/>
      <c r="D717" s="60"/>
      <c r="E717" s="61"/>
      <c r="F717" s="60"/>
      <c r="G717" s="60"/>
      <c r="H717" s="60"/>
      <c r="I717" s="60"/>
      <c r="J717" s="60"/>
      <c r="K717" s="62"/>
      <c r="L717" s="60"/>
      <c r="M717" s="60"/>
      <c r="N717" s="60"/>
      <c r="O717" s="63"/>
      <c r="P717" s="60"/>
      <c r="Q717" s="60"/>
      <c r="R717" s="60"/>
      <c r="S717" s="60"/>
      <c r="T717" s="60"/>
    </row>
    <row r="718" spans="1:20" ht="13.5">
      <c r="A718" s="60"/>
      <c r="B718" s="60"/>
      <c r="C718" s="60"/>
      <c r="D718" s="60"/>
      <c r="E718" s="61"/>
      <c r="F718" s="60"/>
      <c r="G718" s="60"/>
      <c r="H718" s="60"/>
      <c r="I718" s="60"/>
      <c r="J718" s="60"/>
      <c r="K718" s="62"/>
      <c r="L718" s="60"/>
      <c r="M718" s="60"/>
      <c r="N718" s="60"/>
      <c r="O718" s="63"/>
      <c r="P718" s="60"/>
      <c r="Q718" s="60"/>
      <c r="R718" s="60"/>
      <c r="S718" s="60"/>
      <c r="T718" s="60"/>
    </row>
    <row r="719" spans="1:20" ht="13.5">
      <c r="A719" s="60"/>
      <c r="B719" s="60"/>
      <c r="C719" s="60"/>
      <c r="D719" s="60"/>
      <c r="E719" s="61"/>
      <c r="F719" s="60"/>
      <c r="G719" s="60"/>
      <c r="H719" s="60"/>
      <c r="I719" s="60"/>
      <c r="J719" s="60"/>
      <c r="K719" s="62"/>
      <c r="L719" s="60"/>
      <c r="M719" s="60"/>
      <c r="N719" s="60"/>
      <c r="O719" s="63"/>
      <c r="P719" s="60"/>
      <c r="Q719" s="60"/>
      <c r="R719" s="60"/>
      <c r="S719" s="60"/>
      <c r="T719" s="60"/>
    </row>
    <row r="720" spans="1:20" ht="13.5">
      <c r="A720" s="60"/>
      <c r="B720" s="60"/>
      <c r="C720" s="60"/>
      <c r="D720" s="60"/>
      <c r="E720" s="61"/>
      <c r="F720" s="60"/>
      <c r="G720" s="60"/>
      <c r="H720" s="60"/>
      <c r="I720" s="60"/>
      <c r="J720" s="60"/>
      <c r="K720" s="62"/>
      <c r="L720" s="60"/>
      <c r="M720" s="60"/>
      <c r="N720" s="60"/>
      <c r="O720" s="63"/>
      <c r="P720" s="60"/>
      <c r="Q720" s="60"/>
      <c r="R720" s="60"/>
      <c r="S720" s="60"/>
      <c r="T720" s="60"/>
    </row>
    <row r="721" spans="1:20" ht="13.5">
      <c r="A721" s="60"/>
      <c r="B721" s="60"/>
      <c r="C721" s="60"/>
      <c r="D721" s="60"/>
      <c r="E721" s="61"/>
      <c r="F721" s="60"/>
      <c r="G721" s="60"/>
      <c r="H721" s="60"/>
      <c r="I721" s="60"/>
      <c r="J721" s="60"/>
      <c r="K721" s="62"/>
      <c r="L721" s="60"/>
      <c r="M721" s="60"/>
      <c r="N721" s="60"/>
      <c r="O721" s="63"/>
      <c r="P721" s="60"/>
      <c r="Q721" s="60"/>
      <c r="R721" s="60"/>
      <c r="S721" s="60"/>
      <c r="T721" s="60"/>
    </row>
    <row r="722" spans="1:20" ht="13.5">
      <c r="A722" s="60"/>
      <c r="B722" s="60"/>
      <c r="C722" s="60"/>
      <c r="D722" s="60"/>
      <c r="E722" s="61"/>
      <c r="F722" s="60"/>
      <c r="G722" s="60"/>
      <c r="H722" s="60"/>
      <c r="I722" s="60"/>
      <c r="J722" s="60"/>
      <c r="K722" s="62"/>
      <c r="L722" s="60"/>
      <c r="M722" s="60"/>
      <c r="N722" s="60"/>
      <c r="O722" s="63"/>
      <c r="P722" s="60"/>
      <c r="Q722" s="60"/>
      <c r="R722" s="60"/>
      <c r="S722" s="60"/>
      <c r="T722" s="60"/>
    </row>
    <row r="723" spans="1:20" ht="13.5">
      <c r="A723" s="60"/>
      <c r="B723" s="60"/>
      <c r="C723" s="60"/>
      <c r="D723" s="60"/>
      <c r="E723" s="61"/>
      <c r="F723" s="60"/>
      <c r="G723" s="60"/>
      <c r="H723" s="60"/>
      <c r="I723" s="60"/>
      <c r="J723" s="60"/>
      <c r="K723" s="62"/>
      <c r="L723" s="60"/>
      <c r="M723" s="60"/>
      <c r="N723" s="60"/>
      <c r="O723" s="63"/>
      <c r="P723" s="60"/>
      <c r="Q723" s="60"/>
      <c r="R723" s="60"/>
      <c r="S723" s="60"/>
      <c r="T723" s="60"/>
    </row>
    <row r="724" spans="1:20" ht="13.5">
      <c r="A724" s="60"/>
      <c r="B724" s="60"/>
      <c r="C724" s="60"/>
      <c r="D724" s="60"/>
      <c r="E724" s="61"/>
      <c r="F724" s="60"/>
      <c r="G724" s="60"/>
      <c r="H724" s="60"/>
      <c r="I724" s="60"/>
      <c r="J724" s="60"/>
      <c r="K724" s="62"/>
      <c r="L724" s="60"/>
      <c r="M724" s="60"/>
      <c r="N724" s="60"/>
      <c r="O724" s="63"/>
      <c r="P724" s="60"/>
      <c r="Q724" s="60"/>
      <c r="R724" s="60"/>
      <c r="S724" s="60"/>
      <c r="T724" s="60"/>
    </row>
    <row r="725" spans="1:20" ht="13.5">
      <c r="A725" s="60"/>
      <c r="B725" s="60"/>
      <c r="C725" s="60"/>
      <c r="D725" s="60"/>
      <c r="E725" s="61"/>
      <c r="F725" s="60"/>
      <c r="G725" s="60"/>
      <c r="H725" s="60"/>
      <c r="I725" s="60"/>
      <c r="J725" s="60"/>
      <c r="K725" s="62"/>
      <c r="L725" s="60"/>
      <c r="M725" s="60"/>
      <c r="N725" s="60"/>
      <c r="O725" s="63"/>
      <c r="P725" s="60"/>
      <c r="Q725" s="60"/>
      <c r="R725" s="60"/>
      <c r="S725" s="60"/>
      <c r="T725" s="60"/>
    </row>
    <row r="726" spans="1:20" ht="13.5">
      <c r="A726" s="60"/>
      <c r="B726" s="60"/>
      <c r="C726" s="60"/>
      <c r="D726" s="60"/>
      <c r="E726" s="61"/>
      <c r="F726" s="60"/>
      <c r="G726" s="60"/>
      <c r="H726" s="60"/>
      <c r="I726" s="60"/>
      <c r="J726" s="60"/>
      <c r="K726" s="62"/>
      <c r="L726" s="60"/>
      <c r="M726" s="60"/>
      <c r="N726" s="60"/>
      <c r="O726" s="63"/>
      <c r="P726" s="60"/>
      <c r="Q726" s="60"/>
      <c r="R726" s="60"/>
      <c r="S726" s="60"/>
      <c r="T726" s="60"/>
    </row>
    <row r="727" spans="1:20" ht="13.5">
      <c r="A727" s="60"/>
      <c r="B727" s="60"/>
      <c r="C727" s="60"/>
      <c r="D727" s="60"/>
      <c r="E727" s="61"/>
      <c r="F727" s="60"/>
      <c r="G727" s="60"/>
      <c r="H727" s="60"/>
      <c r="I727" s="60"/>
      <c r="J727" s="60"/>
      <c r="K727" s="62"/>
      <c r="L727" s="60"/>
      <c r="M727" s="60"/>
      <c r="N727" s="60"/>
      <c r="O727" s="63"/>
      <c r="P727" s="60"/>
      <c r="Q727" s="60"/>
      <c r="R727" s="60"/>
      <c r="S727" s="60"/>
      <c r="T727" s="60"/>
    </row>
    <row r="728" spans="1:20" ht="13.5">
      <c r="A728" s="60"/>
      <c r="B728" s="60"/>
      <c r="C728" s="60"/>
      <c r="D728" s="60"/>
      <c r="E728" s="61"/>
      <c r="F728" s="60"/>
      <c r="G728" s="60"/>
      <c r="H728" s="60"/>
      <c r="I728" s="60"/>
      <c r="J728" s="60"/>
      <c r="K728" s="62"/>
      <c r="L728" s="60"/>
      <c r="M728" s="60"/>
      <c r="N728" s="60"/>
      <c r="O728" s="63"/>
      <c r="P728" s="60"/>
      <c r="Q728" s="60"/>
      <c r="R728" s="60"/>
      <c r="S728" s="60"/>
      <c r="T728" s="60"/>
    </row>
    <row r="729" spans="1:20" ht="13.5">
      <c r="A729" s="60"/>
      <c r="B729" s="60"/>
      <c r="C729" s="60"/>
      <c r="D729" s="60"/>
      <c r="E729" s="61"/>
      <c r="F729" s="60"/>
      <c r="G729" s="60"/>
      <c r="H729" s="60"/>
      <c r="I729" s="60"/>
      <c r="J729" s="60"/>
      <c r="K729" s="62"/>
      <c r="L729" s="60"/>
      <c r="M729" s="60"/>
      <c r="N729" s="60"/>
      <c r="O729" s="63"/>
      <c r="P729" s="60"/>
      <c r="Q729" s="60"/>
      <c r="R729" s="60"/>
      <c r="S729" s="60"/>
      <c r="T729" s="60"/>
    </row>
    <row r="730" spans="1:20" ht="13.5">
      <c r="A730" s="60"/>
      <c r="B730" s="60"/>
      <c r="C730" s="60"/>
      <c r="D730" s="60"/>
      <c r="E730" s="61"/>
      <c r="F730" s="60"/>
      <c r="G730" s="60"/>
      <c r="H730" s="60"/>
      <c r="I730" s="60"/>
      <c r="J730" s="60"/>
      <c r="K730" s="62"/>
      <c r="L730" s="60"/>
      <c r="M730" s="60"/>
      <c r="N730" s="60"/>
      <c r="O730" s="63"/>
      <c r="P730" s="60"/>
      <c r="Q730" s="60"/>
      <c r="R730" s="60"/>
      <c r="S730" s="60"/>
      <c r="T730" s="60"/>
    </row>
    <row r="731" spans="1:20" ht="13.5">
      <c r="A731" s="60"/>
      <c r="B731" s="60"/>
      <c r="C731" s="60"/>
      <c r="D731" s="60"/>
      <c r="E731" s="61"/>
      <c r="F731" s="60"/>
      <c r="G731" s="60"/>
      <c r="H731" s="60"/>
      <c r="I731" s="60"/>
      <c r="J731" s="60"/>
      <c r="K731" s="62"/>
      <c r="L731" s="60"/>
      <c r="M731" s="60"/>
      <c r="N731" s="60"/>
      <c r="O731" s="63"/>
      <c r="P731" s="60"/>
      <c r="Q731" s="60"/>
      <c r="R731" s="60"/>
      <c r="S731" s="60"/>
      <c r="T731" s="60"/>
    </row>
    <row r="732" spans="1:20" ht="13.5">
      <c r="A732" s="60"/>
      <c r="B732" s="60"/>
      <c r="C732" s="60"/>
      <c r="D732" s="60"/>
      <c r="E732" s="61"/>
      <c r="F732" s="60"/>
      <c r="G732" s="60"/>
      <c r="H732" s="60"/>
      <c r="I732" s="60"/>
      <c r="J732" s="60"/>
      <c r="K732" s="62"/>
      <c r="L732" s="60"/>
      <c r="M732" s="60"/>
      <c r="N732" s="60"/>
      <c r="O732" s="63"/>
      <c r="P732" s="60"/>
      <c r="Q732" s="60"/>
      <c r="R732" s="60"/>
      <c r="S732" s="60"/>
      <c r="T732" s="60"/>
    </row>
    <row r="733" spans="1:20" ht="13.5">
      <c r="A733" s="60"/>
      <c r="B733" s="60"/>
      <c r="C733" s="60"/>
      <c r="D733" s="60"/>
      <c r="E733" s="61"/>
      <c r="F733" s="60"/>
      <c r="G733" s="60"/>
      <c r="H733" s="60"/>
      <c r="I733" s="60"/>
      <c r="J733" s="60"/>
      <c r="K733" s="62"/>
      <c r="L733" s="60"/>
      <c r="M733" s="60"/>
      <c r="N733" s="60"/>
      <c r="O733" s="63"/>
      <c r="P733" s="60"/>
      <c r="Q733" s="60"/>
      <c r="R733" s="60"/>
      <c r="S733" s="60"/>
      <c r="T733" s="60"/>
    </row>
    <row r="734" spans="1:20" ht="13.5">
      <c r="A734" s="60"/>
      <c r="B734" s="60"/>
      <c r="C734" s="60"/>
      <c r="D734" s="60"/>
      <c r="E734" s="61"/>
      <c r="F734" s="60"/>
      <c r="G734" s="60"/>
      <c r="H734" s="60"/>
      <c r="I734" s="60"/>
      <c r="J734" s="60"/>
      <c r="K734" s="62"/>
      <c r="L734" s="60"/>
      <c r="M734" s="60"/>
      <c r="N734" s="60"/>
      <c r="O734" s="63"/>
      <c r="P734" s="60"/>
      <c r="Q734" s="60"/>
      <c r="R734" s="60"/>
      <c r="S734" s="60"/>
      <c r="T734" s="60"/>
    </row>
    <row r="735" spans="1:20" ht="13.5">
      <c r="A735" s="60"/>
      <c r="B735" s="60"/>
      <c r="C735" s="60"/>
      <c r="D735" s="60"/>
      <c r="E735" s="61"/>
      <c r="F735" s="60"/>
      <c r="G735" s="60"/>
      <c r="H735" s="60"/>
      <c r="I735" s="60"/>
      <c r="J735" s="60"/>
      <c r="K735" s="62"/>
      <c r="L735" s="60"/>
      <c r="M735" s="60"/>
      <c r="N735" s="60"/>
      <c r="O735" s="63"/>
      <c r="P735" s="60"/>
      <c r="Q735" s="60"/>
      <c r="R735" s="60"/>
      <c r="S735" s="60"/>
      <c r="T735" s="60"/>
    </row>
    <row r="736" spans="1:20" ht="13.5">
      <c r="A736" s="60"/>
      <c r="B736" s="60"/>
      <c r="C736" s="60"/>
      <c r="D736" s="60"/>
      <c r="E736" s="61"/>
      <c r="F736" s="60"/>
      <c r="G736" s="60"/>
      <c r="H736" s="60"/>
      <c r="I736" s="60"/>
      <c r="J736" s="60"/>
      <c r="K736" s="62"/>
      <c r="L736" s="60"/>
      <c r="M736" s="60"/>
      <c r="N736" s="60"/>
      <c r="O736" s="63"/>
      <c r="P736" s="60"/>
      <c r="Q736" s="60"/>
      <c r="R736" s="60"/>
      <c r="S736" s="60"/>
      <c r="T736" s="60"/>
    </row>
    <row r="737" spans="1:20" ht="13.5">
      <c r="A737" s="60"/>
      <c r="B737" s="60"/>
      <c r="C737" s="60"/>
      <c r="D737" s="60"/>
      <c r="E737" s="61"/>
      <c r="F737" s="60"/>
      <c r="G737" s="60"/>
      <c r="H737" s="60"/>
      <c r="I737" s="60"/>
      <c r="J737" s="60"/>
      <c r="K737" s="62"/>
      <c r="L737" s="60"/>
      <c r="M737" s="60"/>
      <c r="N737" s="60"/>
      <c r="O737" s="63"/>
      <c r="P737" s="60"/>
      <c r="Q737" s="60"/>
      <c r="R737" s="60"/>
      <c r="S737" s="60"/>
      <c r="T737" s="60"/>
    </row>
    <row r="738" spans="1:20" ht="13.5">
      <c r="A738" s="60"/>
      <c r="B738" s="60"/>
      <c r="C738" s="60"/>
      <c r="D738" s="60"/>
      <c r="E738" s="61"/>
      <c r="F738" s="60"/>
      <c r="G738" s="60"/>
      <c r="H738" s="60"/>
      <c r="I738" s="60"/>
      <c r="J738" s="60"/>
      <c r="K738" s="62"/>
      <c r="L738" s="60"/>
      <c r="M738" s="60"/>
      <c r="N738" s="60"/>
      <c r="O738" s="63"/>
      <c r="P738" s="60"/>
      <c r="Q738" s="60"/>
      <c r="R738" s="60"/>
      <c r="S738" s="60"/>
      <c r="T738" s="60"/>
    </row>
  </sheetData>
  <autoFilter ref="A1:T69" xr:uid="{00000000-0009-0000-0000-000000000000}"/>
  <customSheetViews>
    <customSheetView guid="{4E5F711B-6E72-4778-A992-38F52E4F296B}" filter="1" showAutoFilter="1">
      <pageMargins left="0.7" right="0.7" top="0.75" bottom="0.75" header="0.3" footer="0.3"/>
      <autoFilter ref="A1:T67" xr:uid="{00000000-0000-0000-0000-000000000000}"/>
    </customSheetView>
  </customSheetViews>
  <mergeCells count="3">
    <mergeCell ref="A69:E69"/>
    <mergeCell ref="G69:M69"/>
    <mergeCell ref="S69:T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537"/>
  <sheetViews>
    <sheetView showGridLines="0" workbookViewId="0"/>
  </sheetViews>
  <sheetFormatPr baseColWidth="10" defaultColWidth="14.453125" defaultRowHeight="15.75" customHeight="1"/>
  <cols>
    <col min="1" max="1" width="21.7265625" customWidth="1"/>
    <col min="3" max="3" width="15.7265625" customWidth="1"/>
    <col min="4" max="4" width="17" customWidth="1"/>
    <col min="5" max="5" width="19" customWidth="1"/>
    <col min="6" max="6" width="19.08984375" customWidth="1"/>
    <col min="7" max="7" width="19.7265625" customWidth="1"/>
    <col min="8" max="8" width="22.81640625" customWidth="1"/>
    <col min="9" max="9" width="23.7265625" customWidth="1"/>
    <col min="10" max="10" width="17.81640625" customWidth="1"/>
    <col min="11" max="11" width="16.81640625" customWidth="1"/>
    <col min="12" max="12" width="25" customWidth="1"/>
    <col min="13" max="13" width="16.7265625" customWidth="1"/>
    <col min="14" max="14" width="16.81640625" customWidth="1"/>
    <col min="17" max="17" width="14.54296875" customWidth="1"/>
    <col min="18" max="19" width="20.26953125" customWidth="1"/>
    <col min="20" max="21" width="21.7265625" customWidth="1"/>
    <col min="22" max="22" width="19" customWidth="1"/>
    <col min="23" max="23" width="26.08984375" customWidth="1"/>
  </cols>
  <sheetData>
    <row r="1" spans="1:23" ht="45">
      <c r="A1" s="2" t="s">
        <v>351</v>
      </c>
      <c r="B1" s="2" t="s">
        <v>352</v>
      </c>
      <c r="C1" s="2" t="s">
        <v>353</v>
      </c>
      <c r="D1" s="2" t="s">
        <v>354</v>
      </c>
      <c r="E1" s="2" t="s">
        <v>355</v>
      </c>
      <c r="F1" s="2" t="s">
        <v>2</v>
      </c>
      <c r="G1" s="2" t="s">
        <v>3</v>
      </c>
      <c r="H1" s="2" t="s">
        <v>356</v>
      </c>
      <c r="I1" s="4" t="s">
        <v>357</v>
      </c>
      <c r="J1" s="2" t="s">
        <v>358</v>
      </c>
      <c r="K1" s="2" t="s">
        <v>7</v>
      </c>
      <c r="L1" s="2" t="s">
        <v>8</v>
      </c>
      <c r="M1" s="64" t="s">
        <v>9</v>
      </c>
      <c r="N1" s="4" t="s">
        <v>10</v>
      </c>
      <c r="O1" s="2" t="s">
        <v>11</v>
      </c>
      <c r="P1" s="2" t="s">
        <v>359</v>
      </c>
      <c r="Q1" s="2" t="s">
        <v>360</v>
      </c>
      <c r="R1" s="4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</row>
    <row r="2" spans="1:23" ht="54">
      <c r="A2" s="65" t="s">
        <v>361</v>
      </c>
      <c r="B2" s="65" t="s">
        <v>362</v>
      </c>
      <c r="C2" s="66" t="s">
        <v>20</v>
      </c>
      <c r="D2" s="28" t="s">
        <v>363</v>
      </c>
      <c r="E2" s="67" t="s">
        <v>364</v>
      </c>
      <c r="F2" s="28" t="s">
        <v>365</v>
      </c>
      <c r="G2" s="68" t="s">
        <v>366</v>
      </c>
      <c r="H2" s="28" t="s">
        <v>367</v>
      </c>
      <c r="I2" s="69">
        <v>86524.11</v>
      </c>
      <c r="J2" s="70">
        <v>44298</v>
      </c>
      <c r="K2" s="71">
        <v>44312</v>
      </c>
      <c r="L2" s="65" t="s">
        <v>368</v>
      </c>
      <c r="M2" s="71">
        <v>44328</v>
      </c>
      <c r="N2" s="72">
        <v>0</v>
      </c>
      <c r="O2" s="73" t="s">
        <v>369</v>
      </c>
      <c r="P2" s="14" t="s">
        <v>370</v>
      </c>
      <c r="Q2" s="74"/>
      <c r="R2" s="31">
        <v>86524.11</v>
      </c>
      <c r="S2" s="75"/>
      <c r="T2" s="76"/>
      <c r="U2" s="77">
        <v>44329</v>
      </c>
      <c r="V2" s="76" t="s">
        <v>371</v>
      </c>
      <c r="W2" s="76" t="s">
        <v>372</v>
      </c>
    </row>
    <row r="3" spans="1:23" ht="54">
      <c r="A3" s="65" t="s">
        <v>361</v>
      </c>
      <c r="B3" s="65" t="s">
        <v>362</v>
      </c>
      <c r="C3" s="66" t="s">
        <v>20</v>
      </c>
      <c r="D3" s="28" t="s">
        <v>363</v>
      </c>
      <c r="E3" s="67" t="s">
        <v>364</v>
      </c>
      <c r="F3" s="28" t="s">
        <v>365</v>
      </c>
      <c r="G3" s="28" t="s">
        <v>373</v>
      </c>
      <c r="H3" s="28" t="s">
        <v>374</v>
      </c>
      <c r="I3" s="69">
        <v>33900</v>
      </c>
      <c r="J3" s="70">
        <v>44298</v>
      </c>
      <c r="K3" s="71">
        <v>44312</v>
      </c>
      <c r="L3" s="65" t="s">
        <v>375</v>
      </c>
      <c r="M3" s="71">
        <v>44327</v>
      </c>
      <c r="N3" s="72">
        <v>0</v>
      </c>
      <c r="O3" s="73" t="s">
        <v>369</v>
      </c>
      <c r="P3" s="14" t="s">
        <v>376</v>
      </c>
      <c r="Q3" s="74"/>
      <c r="R3" s="31">
        <v>33900</v>
      </c>
      <c r="S3" s="75"/>
      <c r="T3" s="76"/>
      <c r="U3" s="78">
        <v>44343</v>
      </c>
      <c r="V3" s="68" t="s">
        <v>49</v>
      </c>
      <c r="W3" s="76" t="s">
        <v>372</v>
      </c>
    </row>
    <row r="4" spans="1:23" ht="54">
      <c r="A4" s="65" t="s">
        <v>377</v>
      </c>
      <c r="B4" s="65" t="s">
        <v>362</v>
      </c>
      <c r="C4" s="66" t="s">
        <v>20</v>
      </c>
      <c r="D4" s="28" t="s">
        <v>378</v>
      </c>
      <c r="E4" s="67" t="s">
        <v>364</v>
      </c>
      <c r="F4" s="28" t="s">
        <v>379</v>
      </c>
      <c r="G4" s="76" t="s">
        <v>380</v>
      </c>
      <c r="H4" s="28" t="s">
        <v>381</v>
      </c>
      <c r="I4" s="69">
        <v>629059.69999999995</v>
      </c>
      <c r="J4" s="79">
        <v>44298</v>
      </c>
      <c r="K4" s="71">
        <v>44312</v>
      </c>
      <c r="L4" s="65" t="s">
        <v>382</v>
      </c>
      <c r="M4" s="71">
        <v>44327</v>
      </c>
      <c r="N4" s="72">
        <v>0</v>
      </c>
      <c r="O4" s="73" t="s">
        <v>41</v>
      </c>
      <c r="P4" s="14" t="s">
        <v>383</v>
      </c>
      <c r="Q4" s="74"/>
      <c r="R4" s="31">
        <v>629059.69999999995</v>
      </c>
      <c r="S4" s="75"/>
      <c r="T4" s="76"/>
      <c r="U4" s="78">
        <v>44336</v>
      </c>
      <c r="V4" s="68" t="s">
        <v>384</v>
      </c>
      <c r="W4" s="76" t="s">
        <v>372</v>
      </c>
    </row>
    <row r="5" spans="1:23" ht="54">
      <c r="A5" s="65" t="s">
        <v>377</v>
      </c>
      <c r="B5" s="65" t="s">
        <v>362</v>
      </c>
      <c r="C5" s="66" t="s">
        <v>20</v>
      </c>
      <c r="D5" s="28" t="s">
        <v>378</v>
      </c>
      <c r="E5" s="67" t="s">
        <v>364</v>
      </c>
      <c r="F5" s="28" t="s">
        <v>379</v>
      </c>
      <c r="G5" s="76" t="s">
        <v>385</v>
      </c>
      <c r="H5" s="76" t="s">
        <v>386</v>
      </c>
      <c r="I5" s="80">
        <v>455898.5</v>
      </c>
      <c r="J5" s="81">
        <v>44299</v>
      </c>
      <c r="K5" s="82">
        <v>44313</v>
      </c>
      <c r="L5" s="83" t="s">
        <v>387</v>
      </c>
      <c r="M5" s="71">
        <v>44328</v>
      </c>
      <c r="N5" s="84">
        <v>0</v>
      </c>
      <c r="O5" s="73" t="s">
        <v>41</v>
      </c>
      <c r="P5" s="14" t="s">
        <v>388</v>
      </c>
      <c r="Q5" s="74"/>
      <c r="R5" s="31">
        <v>455898.5</v>
      </c>
      <c r="S5" s="75"/>
      <c r="T5" s="76"/>
      <c r="U5" s="78">
        <v>44336</v>
      </c>
      <c r="V5" s="68" t="s">
        <v>384</v>
      </c>
      <c r="W5" s="76" t="s">
        <v>372</v>
      </c>
    </row>
    <row r="6" spans="1:23" ht="54">
      <c r="A6" s="65" t="s">
        <v>377</v>
      </c>
      <c r="B6" s="65" t="s">
        <v>362</v>
      </c>
      <c r="C6" s="66" t="s">
        <v>20</v>
      </c>
      <c r="D6" s="28" t="s">
        <v>378</v>
      </c>
      <c r="E6" s="67" t="s">
        <v>364</v>
      </c>
      <c r="F6" s="28" t="s">
        <v>379</v>
      </c>
      <c r="G6" s="76" t="s">
        <v>389</v>
      </c>
      <c r="H6" s="76" t="s">
        <v>390</v>
      </c>
      <c r="I6" s="80">
        <v>142380</v>
      </c>
      <c r="J6" s="81">
        <v>44300</v>
      </c>
      <c r="K6" s="82">
        <v>44314</v>
      </c>
      <c r="L6" s="83" t="s">
        <v>391</v>
      </c>
      <c r="M6" s="71">
        <v>44328</v>
      </c>
      <c r="N6" s="84">
        <v>0</v>
      </c>
      <c r="O6" s="73" t="s">
        <v>41</v>
      </c>
      <c r="P6" s="14" t="s">
        <v>392</v>
      </c>
      <c r="Q6" s="74"/>
      <c r="R6" s="31">
        <v>142380</v>
      </c>
      <c r="S6" s="75"/>
      <c r="T6" s="76"/>
      <c r="U6" s="78">
        <v>44343</v>
      </c>
      <c r="V6" s="68" t="s">
        <v>49</v>
      </c>
      <c r="W6" s="76" t="s">
        <v>372</v>
      </c>
    </row>
    <row r="7" spans="1:23" ht="54">
      <c r="A7" s="65" t="s">
        <v>377</v>
      </c>
      <c r="B7" s="65" t="s">
        <v>362</v>
      </c>
      <c r="C7" s="66" t="s">
        <v>20</v>
      </c>
      <c r="D7" s="28" t="s">
        <v>378</v>
      </c>
      <c r="E7" s="67" t="s">
        <v>364</v>
      </c>
      <c r="F7" s="28" t="s">
        <v>379</v>
      </c>
      <c r="G7" s="8" t="s">
        <v>393</v>
      </c>
      <c r="H7" s="8" t="s">
        <v>394</v>
      </c>
      <c r="I7" s="85">
        <v>11153.1</v>
      </c>
      <c r="J7" s="11">
        <v>44301</v>
      </c>
      <c r="K7" s="11">
        <v>44315</v>
      </c>
      <c r="L7" s="9" t="s">
        <v>395</v>
      </c>
      <c r="M7" s="71">
        <v>44342</v>
      </c>
      <c r="N7" s="23">
        <v>0</v>
      </c>
      <c r="O7" s="73" t="s">
        <v>41</v>
      </c>
      <c r="P7" s="14" t="s">
        <v>396</v>
      </c>
      <c r="Q7" s="86"/>
      <c r="R7" s="31">
        <v>11153.1</v>
      </c>
      <c r="S7" s="17"/>
      <c r="T7" s="8"/>
      <c r="U7" s="87">
        <v>44371</v>
      </c>
      <c r="V7" s="6" t="s">
        <v>77</v>
      </c>
      <c r="W7" s="76" t="s">
        <v>372</v>
      </c>
    </row>
    <row r="8" spans="1:23" ht="54">
      <c r="A8" s="65" t="s">
        <v>377</v>
      </c>
      <c r="B8" s="65" t="s">
        <v>362</v>
      </c>
      <c r="C8" s="66" t="s">
        <v>20</v>
      </c>
      <c r="D8" s="28" t="s">
        <v>378</v>
      </c>
      <c r="E8" s="67" t="s">
        <v>364</v>
      </c>
      <c r="F8" s="28" t="s">
        <v>379</v>
      </c>
      <c r="G8" s="68" t="s">
        <v>397</v>
      </c>
      <c r="H8" s="76" t="s">
        <v>398</v>
      </c>
      <c r="I8" s="80">
        <v>116565.15</v>
      </c>
      <c r="J8" s="81">
        <v>44299</v>
      </c>
      <c r="K8" s="82">
        <v>44313</v>
      </c>
      <c r="L8" s="83" t="s">
        <v>399</v>
      </c>
      <c r="M8" s="71">
        <v>44328</v>
      </c>
      <c r="N8" s="84">
        <v>0</v>
      </c>
      <c r="O8" s="73" t="s">
        <v>41</v>
      </c>
      <c r="P8" s="14" t="s">
        <v>400</v>
      </c>
      <c r="Q8" s="74"/>
      <c r="R8" s="31">
        <v>116565.15</v>
      </c>
      <c r="S8" s="75"/>
      <c r="T8" s="76"/>
      <c r="U8" s="78">
        <v>44343</v>
      </c>
      <c r="V8" s="68" t="s">
        <v>49</v>
      </c>
      <c r="W8" s="76" t="s">
        <v>372</v>
      </c>
    </row>
    <row r="9" spans="1:23" ht="54">
      <c r="A9" s="65" t="s">
        <v>377</v>
      </c>
      <c r="B9" s="65" t="s">
        <v>362</v>
      </c>
      <c r="C9" s="66" t="s">
        <v>20</v>
      </c>
      <c r="D9" s="28" t="s">
        <v>378</v>
      </c>
      <c r="E9" s="67" t="s">
        <v>364</v>
      </c>
      <c r="F9" s="28" t="s">
        <v>379</v>
      </c>
      <c r="G9" s="76" t="s">
        <v>401</v>
      </c>
      <c r="H9" s="76" t="s">
        <v>402</v>
      </c>
      <c r="I9" s="80">
        <v>21357</v>
      </c>
      <c r="J9" s="81">
        <v>44301</v>
      </c>
      <c r="K9" s="82">
        <v>44315</v>
      </c>
      <c r="L9" s="83" t="s">
        <v>403</v>
      </c>
      <c r="M9" s="71">
        <v>44306</v>
      </c>
      <c r="N9" s="84">
        <v>0</v>
      </c>
      <c r="O9" s="73" t="s">
        <v>41</v>
      </c>
      <c r="P9" s="14" t="s">
        <v>404</v>
      </c>
      <c r="Q9" s="74"/>
      <c r="R9" s="31">
        <v>21357</v>
      </c>
      <c r="S9" s="75"/>
      <c r="T9" s="76"/>
      <c r="U9" s="78">
        <v>44329</v>
      </c>
      <c r="V9" s="68" t="s">
        <v>371</v>
      </c>
      <c r="W9" s="76" t="s">
        <v>372</v>
      </c>
    </row>
    <row r="10" spans="1:23" ht="81">
      <c r="A10" s="83" t="s">
        <v>405</v>
      </c>
      <c r="B10" s="77">
        <v>44274</v>
      </c>
      <c r="C10" s="66" t="s">
        <v>20</v>
      </c>
      <c r="D10" s="28" t="s">
        <v>406</v>
      </c>
      <c r="E10" s="67" t="s">
        <v>364</v>
      </c>
      <c r="F10" s="76" t="s">
        <v>407</v>
      </c>
      <c r="G10" s="68" t="s">
        <v>366</v>
      </c>
      <c r="H10" s="76" t="s">
        <v>408</v>
      </c>
      <c r="I10" s="80">
        <v>1289560.034</v>
      </c>
      <c r="J10" s="82">
        <v>44306</v>
      </c>
      <c r="K10" s="82">
        <v>44321</v>
      </c>
      <c r="L10" s="83" t="s">
        <v>409</v>
      </c>
      <c r="M10" s="71">
        <v>44329</v>
      </c>
      <c r="N10" s="84">
        <v>0</v>
      </c>
      <c r="O10" s="88" t="s">
        <v>41</v>
      </c>
      <c r="P10" s="14" t="s">
        <v>410</v>
      </c>
      <c r="Q10" s="74"/>
      <c r="R10" s="31">
        <v>1289560.03</v>
      </c>
      <c r="S10" s="75"/>
      <c r="T10" s="76"/>
      <c r="U10" s="78">
        <v>44357</v>
      </c>
      <c r="V10" s="68" t="s">
        <v>411</v>
      </c>
      <c r="W10" s="76" t="s">
        <v>372</v>
      </c>
    </row>
    <row r="11" spans="1:23" ht="54">
      <c r="A11" s="83" t="s">
        <v>405</v>
      </c>
      <c r="B11" s="77">
        <v>44274</v>
      </c>
      <c r="C11" s="66" t="s">
        <v>20</v>
      </c>
      <c r="D11" s="28" t="s">
        <v>406</v>
      </c>
      <c r="E11" s="67" t="s">
        <v>364</v>
      </c>
      <c r="F11" s="76" t="s">
        <v>407</v>
      </c>
      <c r="G11" s="76" t="s">
        <v>412</v>
      </c>
      <c r="H11" s="76" t="s">
        <v>413</v>
      </c>
      <c r="I11" s="80">
        <v>805622.2</v>
      </c>
      <c r="J11" s="82">
        <v>44306</v>
      </c>
      <c r="K11" s="82">
        <v>44321</v>
      </c>
      <c r="L11" s="83" t="s">
        <v>414</v>
      </c>
      <c r="M11" s="71">
        <v>44329</v>
      </c>
      <c r="N11" s="84">
        <v>0</v>
      </c>
      <c r="O11" s="73" t="s">
        <v>41</v>
      </c>
      <c r="P11" s="14" t="s">
        <v>415</v>
      </c>
      <c r="Q11" s="74"/>
      <c r="R11" s="31">
        <v>805622.2</v>
      </c>
      <c r="S11" s="75"/>
      <c r="T11" s="76"/>
      <c r="U11" s="78">
        <v>44357</v>
      </c>
      <c r="V11" s="68" t="s">
        <v>411</v>
      </c>
      <c r="W11" s="76" t="s">
        <v>372</v>
      </c>
    </row>
    <row r="12" spans="1:23" ht="54">
      <c r="A12" s="9" t="s">
        <v>405</v>
      </c>
      <c r="B12" s="89">
        <v>44274</v>
      </c>
      <c r="C12" s="66" t="s">
        <v>20</v>
      </c>
      <c r="D12" s="28" t="s">
        <v>406</v>
      </c>
      <c r="E12" s="67" t="s">
        <v>364</v>
      </c>
      <c r="F12" s="8" t="s">
        <v>407</v>
      </c>
      <c r="G12" s="8" t="s">
        <v>416</v>
      </c>
      <c r="H12" s="8" t="s">
        <v>417</v>
      </c>
      <c r="I12" s="85">
        <v>1469090.4</v>
      </c>
      <c r="J12" s="11">
        <v>44306</v>
      </c>
      <c r="K12" s="11">
        <v>44321</v>
      </c>
      <c r="L12" s="9" t="s">
        <v>418</v>
      </c>
      <c r="M12" s="71">
        <v>44333</v>
      </c>
      <c r="N12" s="84">
        <v>0</v>
      </c>
      <c r="O12" s="73" t="s">
        <v>41</v>
      </c>
      <c r="P12" s="14" t="s">
        <v>419</v>
      </c>
      <c r="Q12" s="86"/>
      <c r="R12" s="31">
        <v>1417675.95</v>
      </c>
      <c r="S12" s="17"/>
      <c r="T12" s="8"/>
      <c r="U12" s="90">
        <v>44357</v>
      </c>
      <c r="V12" s="7" t="s">
        <v>411</v>
      </c>
      <c r="W12" s="68" t="s">
        <v>420</v>
      </c>
    </row>
    <row r="13" spans="1:23" ht="54">
      <c r="A13" s="83" t="s">
        <v>421</v>
      </c>
      <c r="B13" s="77">
        <v>44274</v>
      </c>
      <c r="C13" s="66" t="s">
        <v>20</v>
      </c>
      <c r="D13" s="76" t="s">
        <v>422</v>
      </c>
      <c r="E13" s="67" t="s">
        <v>364</v>
      </c>
      <c r="F13" s="76" t="s">
        <v>423</v>
      </c>
      <c r="G13" s="8" t="s">
        <v>385</v>
      </c>
      <c r="H13" s="91" t="s">
        <v>424</v>
      </c>
      <c r="I13" s="80">
        <v>849850.4</v>
      </c>
      <c r="J13" s="82">
        <v>44301</v>
      </c>
      <c r="K13" s="82">
        <v>44315</v>
      </c>
      <c r="L13" s="83" t="s">
        <v>425</v>
      </c>
      <c r="M13" s="71">
        <v>44264</v>
      </c>
      <c r="N13" s="84">
        <v>0</v>
      </c>
      <c r="O13" s="73" t="s">
        <v>369</v>
      </c>
      <c r="P13" s="14" t="s">
        <v>426</v>
      </c>
      <c r="Q13" s="74"/>
      <c r="R13" s="31">
        <v>849850.4</v>
      </c>
      <c r="S13" s="75"/>
      <c r="T13" s="76"/>
      <c r="U13" s="78">
        <v>44350</v>
      </c>
      <c r="V13" s="68" t="s">
        <v>427</v>
      </c>
      <c r="W13" s="76" t="s">
        <v>372</v>
      </c>
    </row>
    <row r="14" spans="1:23" ht="108">
      <c r="A14" s="9" t="s">
        <v>428</v>
      </c>
      <c r="B14" s="89">
        <v>44278</v>
      </c>
      <c r="C14" s="19" t="s">
        <v>62</v>
      </c>
      <c r="D14" s="8" t="s">
        <v>429</v>
      </c>
      <c r="E14" s="67" t="s">
        <v>364</v>
      </c>
      <c r="F14" s="9" t="s">
        <v>430</v>
      </c>
      <c r="G14" s="8" t="s">
        <v>431</v>
      </c>
      <c r="H14" s="28" t="s">
        <v>432</v>
      </c>
      <c r="I14" s="85">
        <v>170000</v>
      </c>
      <c r="J14" s="11">
        <v>44313</v>
      </c>
      <c r="K14" s="11">
        <v>44312</v>
      </c>
      <c r="L14" s="19" t="s">
        <v>425</v>
      </c>
      <c r="M14" s="21">
        <v>44355</v>
      </c>
      <c r="N14" s="92">
        <v>0</v>
      </c>
      <c r="O14" s="13" t="s">
        <v>369</v>
      </c>
      <c r="P14" s="14" t="s">
        <v>433</v>
      </c>
      <c r="Q14" s="86"/>
      <c r="R14" s="31">
        <v>170000</v>
      </c>
      <c r="S14" s="17"/>
      <c r="T14" s="8"/>
      <c r="U14" s="87">
        <v>44364</v>
      </c>
      <c r="V14" s="6" t="s">
        <v>67</v>
      </c>
      <c r="W14" s="76" t="s">
        <v>372</v>
      </c>
    </row>
    <row r="15" spans="1:23" ht="67.5">
      <c r="A15" s="83" t="s">
        <v>434</v>
      </c>
      <c r="B15" s="82">
        <v>44278</v>
      </c>
      <c r="C15" s="66" t="s">
        <v>20</v>
      </c>
      <c r="D15" s="76" t="s">
        <v>435</v>
      </c>
      <c r="E15" s="67" t="s">
        <v>364</v>
      </c>
      <c r="F15" s="76" t="s">
        <v>436</v>
      </c>
      <c r="G15" s="68" t="s">
        <v>437</v>
      </c>
      <c r="H15" s="76" t="s">
        <v>438</v>
      </c>
      <c r="I15" s="80">
        <v>15933</v>
      </c>
      <c r="J15" s="82">
        <v>44309</v>
      </c>
      <c r="K15" s="82">
        <v>44326</v>
      </c>
      <c r="L15" s="83" t="s">
        <v>439</v>
      </c>
      <c r="M15" s="71">
        <v>44329</v>
      </c>
      <c r="N15" s="84">
        <v>0</v>
      </c>
      <c r="O15" s="73" t="s">
        <v>41</v>
      </c>
      <c r="P15" s="14" t="s">
        <v>440</v>
      </c>
      <c r="Q15" s="74"/>
      <c r="R15" s="31">
        <v>15933</v>
      </c>
      <c r="S15" s="75"/>
      <c r="T15" s="76"/>
      <c r="U15" s="78">
        <v>44357</v>
      </c>
      <c r="V15" s="68" t="s">
        <v>411</v>
      </c>
      <c r="W15" s="76" t="s">
        <v>372</v>
      </c>
    </row>
    <row r="16" spans="1:23" ht="54">
      <c r="A16" s="9" t="s">
        <v>434</v>
      </c>
      <c r="B16" s="11">
        <v>44278</v>
      </c>
      <c r="C16" s="66" t="s">
        <v>20</v>
      </c>
      <c r="D16" s="8" t="s">
        <v>435</v>
      </c>
      <c r="E16" s="67" t="s">
        <v>364</v>
      </c>
      <c r="F16" s="8" t="s">
        <v>436</v>
      </c>
      <c r="G16" s="68" t="s">
        <v>441</v>
      </c>
      <c r="H16" s="8" t="s">
        <v>442</v>
      </c>
      <c r="I16" s="85">
        <v>1692050.7</v>
      </c>
      <c r="J16" s="11">
        <v>44321</v>
      </c>
      <c r="K16" s="11">
        <v>44335</v>
      </c>
      <c r="L16" s="9" t="s">
        <v>443</v>
      </c>
      <c r="M16" s="71">
        <v>44342</v>
      </c>
      <c r="N16" s="23">
        <v>0</v>
      </c>
      <c r="O16" s="73" t="s">
        <v>41</v>
      </c>
      <c r="P16" s="14" t="s">
        <v>444</v>
      </c>
      <c r="Q16" s="86"/>
      <c r="R16" s="31">
        <v>1692050.7</v>
      </c>
      <c r="S16" s="93"/>
      <c r="T16" s="8"/>
      <c r="U16" s="87">
        <v>44371</v>
      </c>
      <c r="V16" s="6" t="s">
        <v>77</v>
      </c>
      <c r="W16" s="76" t="s">
        <v>372</v>
      </c>
    </row>
    <row r="17" spans="1:23" ht="54">
      <c r="A17" s="83" t="s">
        <v>434</v>
      </c>
      <c r="B17" s="82">
        <v>44278</v>
      </c>
      <c r="C17" s="66" t="s">
        <v>20</v>
      </c>
      <c r="D17" s="76" t="s">
        <v>435</v>
      </c>
      <c r="E17" s="67" t="s">
        <v>364</v>
      </c>
      <c r="F17" s="76" t="s">
        <v>436</v>
      </c>
      <c r="G17" s="68" t="s">
        <v>445</v>
      </c>
      <c r="H17" s="76" t="s">
        <v>446</v>
      </c>
      <c r="I17" s="80">
        <v>86332</v>
      </c>
      <c r="J17" s="82">
        <v>44309</v>
      </c>
      <c r="K17" s="82">
        <v>44326</v>
      </c>
      <c r="L17" s="83" t="s">
        <v>447</v>
      </c>
      <c r="M17" s="71">
        <v>44329</v>
      </c>
      <c r="N17" s="84">
        <v>0</v>
      </c>
      <c r="O17" s="73" t="s">
        <v>41</v>
      </c>
      <c r="P17" s="14" t="s">
        <v>448</v>
      </c>
      <c r="Q17" s="74"/>
      <c r="R17" s="31">
        <v>86332</v>
      </c>
      <c r="S17" s="75"/>
      <c r="T17" s="76"/>
      <c r="U17" s="78">
        <v>44343</v>
      </c>
      <c r="V17" s="68" t="s">
        <v>49</v>
      </c>
      <c r="W17" s="76" t="s">
        <v>372</v>
      </c>
    </row>
    <row r="18" spans="1:23" ht="54">
      <c r="A18" s="83" t="s">
        <v>434</v>
      </c>
      <c r="B18" s="82">
        <v>44278</v>
      </c>
      <c r="C18" s="66" t="s">
        <v>20</v>
      </c>
      <c r="D18" s="76" t="s">
        <v>435</v>
      </c>
      <c r="E18" s="67" t="s">
        <v>364</v>
      </c>
      <c r="F18" s="76" t="s">
        <v>436</v>
      </c>
      <c r="G18" s="76" t="s">
        <v>449</v>
      </c>
      <c r="H18" s="91" t="s">
        <v>450</v>
      </c>
      <c r="I18" s="80">
        <v>433920</v>
      </c>
      <c r="J18" s="82">
        <v>44307</v>
      </c>
      <c r="K18" s="82">
        <v>44322</v>
      </c>
      <c r="L18" s="83" t="s">
        <v>451</v>
      </c>
      <c r="M18" s="71">
        <v>44329</v>
      </c>
      <c r="N18" s="84">
        <v>0</v>
      </c>
      <c r="O18" s="73" t="s">
        <v>41</v>
      </c>
      <c r="P18" s="14" t="s">
        <v>452</v>
      </c>
      <c r="Q18" s="74"/>
      <c r="R18" s="31">
        <v>433920</v>
      </c>
      <c r="S18" s="75"/>
      <c r="T18" s="76"/>
      <c r="U18" s="78">
        <v>44343</v>
      </c>
      <c r="V18" s="68" t="s">
        <v>49</v>
      </c>
      <c r="W18" s="76" t="s">
        <v>372</v>
      </c>
    </row>
    <row r="19" spans="1:23" ht="54">
      <c r="A19" s="83" t="s">
        <v>434</v>
      </c>
      <c r="B19" s="82">
        <v>44278</v>
      </c>
      <c r="C19" s="66" t="s">
        <v>20</v>
      </c>
      <c r="D19" s="76" t="s">
        <v>435</v>
      </c>
      <c r="E19" s="67" t="s">
        <v>364</v>
      </c>
      <c r="F19" s="76" t="s">
        <v>436</v>
      </c>
      <c r="G19" s="68" t="s">
        <v>366</v>
      </c>
      <c r="H19" s="76" t="s">
        <v>453</v>
      </c>
      <c r="I19" s="80">
        <v>711340.65</v>
      </c>
      <c r="J19" s="82">
        <v>44307</v>
      </c>
      <c r="K19" s="82">
        <v>44322</v>
      </c>
      <c r="L19" s="83" t="s">
        <v>454</v>
      </c>
      <c r="M19" s="71">
        <v>44329</v>
      </c>
      <c r="N19" s="84">
        <v>0</v>
      </c>
      <c r="O19" s="73" t="s">
        <v>41</v>
      </c>
      <c r="P19" s="14" t="s">
        <v>455</v>
      </c>
      <c r="Q19" s="74"/>
      <c r="R19" s="31">
        <v>711340.65</v>
      </c>
      <c r="S19" s="75"/>
      <c r="T19" s="76"/>
      <c r="U19" s="78">
        <v>44350</v>
      </c>
      <c r="V19" s="68" t="s">
        <v>427</v>
      </c>
      <c r="W19" s="76" t="s">
        <v>372</v>
      </c>
    </row>
    <row r="20" spans="1:23" ht="54">
      <c r="A20" s="83" t="s">
        <v>456</v>
      </c>
      <c r="B20" s="77">
        <v>44278</v>
      </c>
      <c r="C20" s="66" t="s">
        <v>20</v>
      </c>
      <c r="D20" s="76" t="s">
        <v>457</v>
      </c>
      <c r="E20" s="67" t="s">
        <v>364</v>
      </c>
      <c r="F20" s="83" t="s">
        <v>458</v>
      </c>
      <c r="G20" s="68" t="s">
        <v>459</v>
      </c>
      <c r="H20" s="76" t="s">
        <v>460</v>
      </c>
      <c r="I20" s="80">
        <v>963305.79</v>
      </c>
      <c r="J20" s="82">
        <v>44307</v>
      </c>
      <c r="K20" s="82">
        <v>44322</v>
      </c>
      <c r="L20" s="83" t="s">
        <v>461</v>
      </c>
      <c r="M20" s="71">
        <v>44329</v>
      </c>
      <c r="N20" s="84">
        <v>0</v>
      </c>
      <c r="O20" s="73" t="s">
        <v>41</v>
      </c>
      <c r="P20" s="14" t="s">
        <v>462</v>
      </c>
      <c r="Q20" s="74"/>
      <c r="R20" s="31">
        <v>963305.79</v>
      </c>
      <c r="S20" s="75"/>
      <c r="T20" s="76"/>
      <c r="U20" s="78">
        <v>44350</v>
      </c>
      <c r="V20" s="68" t="s">
        <v>427</v>
      </c>
      <c r="W20" s="76" t="s">
        <v>372</v>
      </c>
    </row>
    <row r="21" spans="1:23" ht="54">
      <c r="A21" s="9" t="s">
        <v>456</v>
      </c>
      <c r="B21" s="89">
        <v>44278</v>
      </c>
      <c r="C21" s="66" t="s">
        <v>20</v>
      </c>
      <c r="D21" s="8" t="s">
        <v>457</v>
      </c>
      <c r="E21" s="67" t="s">
        <v>364</v>
      </c>
      <c r="F21" s="9" t="s">
        <v>458</v>
      </c>
      <c r="G21" s="8" t="s">
        <v>389</v>
      </c>
      <c r="H21" s="8" t="s">
        <v>463</v>
      </c>
      <c r="I21" s="69">
        <v>48477</v>
      </c>
      <c r="J21" s="11">
        <v>44307</v>
      </c>
      <c r="K21" s="11">
        <v>44322</v>
      </c>
      <c r="L21" s="65" t="s">
        <v>464</v>
      </c>
      <c r="M21" s="71">
        <v>44336</v>
      </c>
      <c r="N21" s="72">
        <v>0</v>
      </c>
      <c r="O21" s="73" t="s">
        <v>41</v>
      </c>
      <c r="P21" s="14" t="s">
        <v>465</v>
      </c>
      <c r="Q21" s="86"/>
      <c r="R21" s="31">
        <v>48477</v>
      </c>
      <c r="S21" s="17"/>
      <c r="T21" s="8"/>
      <c r="U21" s="78">
        <v>44350</v>
      </c>
      <c r="V21" s="68" t="s">
        <v>427</v>
      </c>
      <c r="W21" s="76" t="s">
        <v>372</v>
      </c>
    </row>
    <row r="22" spans="1:23" ht="54">
      <c r="A22" s="9" t="s">
        <v>456</v>
      </c>
      <c r="B22" s="89">
        <v>44278</v>
      </c>
      <c r="C22" s="66" t="s">
        <v>20</v>
      </c>
      <c r="D22" s="8" t="s">
        <v>457</v>
      </c>
      <c r="E22" s="67" t="s">
        <v>364</v>
      </c>
      <c r="F22" s="9" t="s">
        <v>458</v>
      </c>
      <c r="G22" s="68" t="s">
        <v>466</v>
      </c>
      <c r="H22" s="8" t="s">
        <v>467</v>
      </c>
      <c r="I22" s="69">
        <v>133289.15</v>
      </c>
      <c r="J22" s="11">
        <v>44309</v>
      </c>
      <c r="K22" s="11">
        <v>44326</v>
      </c>
      <c r="L22" s="19" t="s">
        <v>468</v>
      </c>
      <c r="M22" s="21">
        <v>44355</v>
      </c>
      <c r="N22" s="92">
        <v>0</v>
      </c>
      <c r="O22" s="73" t="s">
        <v>41</v>
      </c>
      <c r="P22" s="14" t="s">
        <v>469</v>
      </c>
      <c r="Q22" s="86"/>
      <c r="R22" s="31">
        <v>99966.86</v>
      </c>
      <c r="S22" s="17"/>
      <c r="T22" s="8"/>
      <c r="U22" s="78">
        <v>44378</v>
      </c>
      <c r="V22" s="68" t="s">
        <v>83</v>
      </c>
      <c r="W22" s="6" t="s">
        <v>470</v>
      </c>
    </row>
    <row r="23" spans="1:23" ht="54">
      <c r="A23" s="83" t="s">
        <v>456</v>
      </c>
      <c r="B23" s="77">
        <v>44278</v>
      </c>
      <c r="C23" s="66" t="s">
        <v>20</v>
      </c>
      <c r="D23" s="76" t="s">
        <v>457</v>
      </c>
      <c r="E23" s="67" t="s">
        <v>364</v>
      </c>
      <c r="F23" s="83" t="s">
        <v>458</v>
      </c>
      <c r="G23" s="68" t="s">
        <v>366</v>
      </c>
      <c r="H23" s="76" t="s">
        <v>471</v>
      </c>
      <c r="I23" s="69">
        <v>225505.625</v>
      </c>
      <c r="J23" s="82">
        <v>44307</v>
      </c>
      <c r="K23" s="82">
        <v>44322</v>
      </c>
      <c r="L23" s="65" t="s">
        <v>472</v>
      </c>
      <c r="M23" s="71">
        <v>44329</v>
      </c>
      <c r="N23" s="72">
        <v>0</v>
      </c>
      <c r="O23" s="73" t="s">
        <v>41</v>
      </c>
      <c r="P23" s="14" t="s">
        <v>473</v>
      </c>
      <c r="Q23" s="74"/>
      <c r="R23" s="31">
        <v>225505.63</v>
      </c>
      <c r="S23" s="75"/>
      <c r="T23" s="76"/>
      <c r="U23" s="78">
        <v>44343</v>
      </c>
      <c r="V23" s="68" t="s">
        <v>49</v>
      </c>
      <c r="W23" s="76" t="s">
        <v>372</v>
      </c>
    </row>
    <row r="24" spans="1:23" ht="54">
      <c r="A24" s="65" t="s">
        <v>474</v>
      </c>
      <c r="B24" s="65" t="s">
        <v>475</v>
      </c>
      <c r="C24" s="66" t="s">
        <v>20</v>
      </c>
      <c r="D24" s="28" t="s">
        <v>476</v>
      </c>
      <c r="E24" s="67" t="s">
        <v>364</v>
      </c>
      <c r="F24" s="28" t="s">
        <v>477</v>
      </c>
      <c r="G24" s="68" t="s">
        <v>445</v>
      </c>
      <c r="H24" s="28" t="s">
        <v>478</v>
      </c>
      <c r="I24" s="69">
        <v>296286</v>
      </c>
      <c r="J24" s="82">
        <v>44309</v>
      </c>
      <c r="K24" s="71">
        <v>44323</v>
      </c>
      <c r="L24" s="65" t="s">
        <v>479</v>
      </c>
      <c r="M24" s="71">
        <v>44329</v>
      </c>
      <c r="N24" s="72">
        <v>0</v>
      </c>
      <c r="O24" s="73" t="s">
        <v>369</v>
      </c>
      <c r="P24" s="14" t="s">
        <v>480</v>
      </c>
      <c r="Q24" s="74"/>
      <c r="R24" s="31">
        <v>296286</v>
      </c>
      <c r="S24" s="75"/>
      <c r="T24" s="76"/>
      <c r="U24" s="78">
        <v>44350</v>
      </c>
      <c r="V24" s="68" t="s">
        <v>427</v>
      </c>
      <c r="W24" s="68" t="s">
        <v>481</v>
      </c>
    </row>
    <row r="25" spans="1:23" ht="54">
      <c r="A25" s="65" t="s">
        <v>474</v>
      </c>
      <c r="B25" s="65" t="s">
        <v>475</v>
      </c>
      <c r="C25" s="66" t="s">
        <v>20</v>
      </c>
      <c r="D25" s="28" t="s">
        <v>476</v>
      </c>
      <c r="E25" s="67" t="s">
        <v>364</v>
      </c>
      <c r="F25" s="28" t="s">
        <v>477</v>
      </c>
      <c r="G25" s="28" t="s">
        <v>482</v>
      </c>
      <c r="H25" s="91" t="s">
        <v>483</v>
      </c>
      <c r="I25" s="69">
        <v>326288</v>
      </c>
      <c r="J25" s="82">
        <v>44313</v>
      </c>
      <c r="K25" s="71">
        <v>44326</v>
      </c>
      <c r="L25" s="65" t="s">
        <v>484</v>
      </c>
      <c r="M25" s="71">
        <v>44329</v>
      </c>
      <c r="N25" s="72">
        <v>0</v>
      </c>
      <c r="O25" s="73" t="s">
        <v>369</v>
      </c>
      <c r="P25" s="14" t="s">
        <v>485</v>
      </c>
      <c r="Q25" s="74"/>
      <c r="R25" s="31">
        <v>326288</v>
      </c>
      <c r="S25" s="75"/>
      <c r="T25" s="76"/>
      <c r="U25" s="78">
        <v>44350</v>
      </c>
      <c r="V25" s="68" t="s">
        <v>427</v>
      </c>
      <c r="W25" s="68" t="s">
        <v>481</v>
      </c>
    </row>
    <row r="26" spans="1:23" ht="54">
      <c r="A26" s="65" t="s">
        <v>486</v>
      </c>
      <c r="B26" s="65" t="s">
        <v>475</v>
      </c>
      <c r="C26" s="66" t="s">
        <v>20</v>
      </c>
      <c r="D26" s="28" t="s">
        <v>487</v>
      </c>
      <c r="E26" s="7" t="s">
        <v>488</v>
      </c>
      <c r="F26" s="28" t="s">
        <v>489</v>
      </c>
      <c r="G26" s="28" t="s">
        <v>490</v>
      </c>
      <c r="H26" s="28" t="s">
        <v>491</v>
      </c>
      <c r="I26" s="69">
        <v>213570</v>
      </c>
      <c r="J26" s="82">
        <v>44313</v>
      </c>
      <c r="K26" s="71">
        <v>44326</v>
      </c>
      <c r="L26" s="65" t="s">
        <v>492</v>
      </c>
      <c r="M26" s="71">
        <v>44333</v>
      </c>
      <c r="N26" s="72">
        <v>142380</v>
      </c>
      <c r="O26" s="73" t="s">
        <v>369</v>
      </c>
      <c r="P26" s="14" t="s">
        <v>493</v>
      </c>
      <c r="Q26" s="74"/>
      <c r="R26" s="31">
        <v>71190</v>
      </c>
      <c r="S26" s="94"/>
      <c r="T26" s="76"/>
      <c r="U26" s="78">
        <v>44350</v>
      </c>
      <c r="V26" s="68" t="s">
        <v>427</v>
      </c>
      <c r="W26" s="68" t="s">
        <v>481</v>
      </c>
    </row>
    <row r="27" spans="1:23" ht="54">
      <c r="A27" s="65" t="s">
        <v>486</v>
      </c>
      <c r="B27" s="65" t="s">
        <v>475</v>
      </c>
      <c r="C27" s="66" t="s">
        <v>20</v>
      </c>
      <c r="D27" s="28" t="s">
        <v>487</v>
      </c>
      <c r="E27" s="7" t="s">
        <v>488</v>
      </c>
      <c r="F27" s="28" t="s">
        <v>489</v>
      </c>
      <c r="G27" s="28" t="s">
        <v>490</v>
      </c>
      <c r="H27" s="28" t="s">
        <v>491</v>
      </c>
      <c r="I27" s="95" t="s">
        <v>494</v>
      </c>
      <c r="J27" s="82">
        <v>44313</v>
      </c>
      <c r="K27" s="96">
        <v>44439</v>
      </c>
      <c r="L27" s="66" t="s">
        <v>495</v>
      </c>
      <c r="M27" s="96">
        <v>44433</v>
      </c>
      <c r="N27" s="72">
        <f>N26-S27</f>
        <v>71190</v>
      </c>
      <c r="O27" s="73" t="s">
        <v>369</v>
      </c>
      <c r="P27" s="14" t="s">
        <v>496</v>
      </c>
      <c r="Q27" s="97"/>
      <c r="R27" s="98"/>
      <c r="S27" s="31">
        <v>71190</v>
      </c>
      <c r="T27" s="94"/>
      <c r="U27" s="78">
        <v>44476</v>
      </c>
      <c r="V27" s="68" t="s">
        <v>154</v>
      </c>
      <c r="W27" s="68" t="s">
        <v>481</v>
      </c>
    </row>
    <row r="28" spans="1:23" ht="54">
      <c r="A28" s="65" t="s">
        <v>486</v>
      </c>
      <c r="B28" s="65" t="s">
        <v>475</v>
      </c>
      <c r="C28" s="66" t="s">
        <v>20</v>
      </c>
      <c r="D28" s="28" t="s">
        <v>487</v>
      </c>
      <c r="E28" s="7" t="s">
        <v>488</v>
      </c>
      <c r="F28" s="28" t="s">
        <v>489</v>
      </c>
      <c r="G28" s="28" t="s">
        <v>490</v>
      </c>
      <c r="H28" s="28" t="s">
        <v>491</v>
      </c>
      <c r="I28" s="95" t="s">
        <v>497</v>
      </c>
      <c r="J28" s="82">
        <v>44313</v>
      </c>
      <c r="K28" s="96">
        <v>44561</v>
      </c>
      <c r="L28" s="66" t="s">
        <v>498</v>
      </c>
      <c r="M28" s="99">
        <v>44524</v>
      </c>
      <c r="N28" s="72">
        <f>N27-S27</f>
        <v>0</v>
      </c>
      <c r="O28" s="73" t="s">
        <v>369</v>
      </c>
      <c r="P28" s="14" t="s">
        <v>499</v>
      </c>
      <c r="Q28" s="97"/>
      <c r="R28" s="100"/>
      <c r="S28" s="101"/>
      <c r="T28" s="31">
        <v>71190</v>
      </c>
      <c r="U28" s="18">
        <v>44532</v>
      </c>
      <c r="V28" s="19" t="s">
        <v>250</v>
      </c>
      <c r="W28" s="68" t="s">
        <v>481</v>
      </c>
    </row>
    <row r="29" spans="1:23" ht="54">
      <c r="A29" s="83" t="s">
        <v>500</v>
      </c>
      <c r="B29" s="82">
        <v>44281</v>
      </c>
      <c r="C29" s="66" t="s">
        <v>20</v>
      </c>
      <c r="D29" s="28" t="s">
        <v>501</v>
      </c>
      <c r="E29" s="67" t="s">
        <v>364</v>
      </c>
      <c r="F29" s="76" t="s">
        <v>502</v>
      </c>
      <c r="G29" s="76" t="s">
        <v>503</v>
      </c>
      <c r="H29" s="76" t="s">
        <v>504</v>
      </c>
      <c r="I29" s="80">
        <v>234071.59</v>
      </c>
      <c r="J29" s="82">
        <v>44321</v>
      </c>
      <c r="K29" s="82">
        <v>44335</v>
      </c>
      <c r="L29" s="83" t="s">
        <v>505</v>
      </c>
      <c r="M29" s="71">
        <v>44333</v>
      </c>
      <c r="N29" s="84">
        <v>0</v>
      </c>
      <c r="O29" s="88" t="s">
        <v>41</v>
      </c>
      <c r="P29" s="14" t="s">
        <v>506</v>
      </c>
      <c r="Q29" s="74"/>
      <c r="R29" s="31">
        <v>234071.59</v>
      </c>
      <c r="S29" s="75"/>
      <c r="T29" s="102"/>
      <c r="U29" s="78">
        <v>44350</v>
      </c>
      <c r="V29" s="68" t="s">
        <v>427</v>
      </c>
      <c r="W29" s="76" t="s">
        <v>372</v>
      </c>
    </row>
    <row r="30" spans="1:23" ht="54">
      <c r="A30" s="83" t="s">
        <v>500</v>
      </c>
      <c r="B30" s="82">
        <v>44281</v>
      </c>
      <c r="C30" s="66" t="s">
        <v>20</v>
      </c>
      <c r="D30" s="28" t="s">
        <v>501</v>
      </c>
      <c r="E30" s="67" t="s">
        <v>364</v>
      </c>
      <c r="F30" s="76" t="s">
        <v>502</v>
      </c>
      <c r="G30" s="76" t="s">
        <v>507</v>
      </c>
      <c r="H30" s="76" t="s">
        <v>508</v>
      </c>
      <c r="I30" s="80">
        <v>165262.5</v>
      </c>
      <c r="J30" s="82">
        <v>44320</v>
      </c>
      <c r="K30" s="82">
        <v>44334</v>
      </c>
      <c r="L30" s="83" t="s">
        <v>509</v>
      </c>
      <c r="M30" s="71">
        <v>44333</v>
      </c>
      <c r="N30" s="84">
        <v>0</v>
      </c>
      <c r="O30" s="88" t="s">
        <v>41</v>
      </c>
      <c r="P30" s="14" t="s">
        <v>510</v>
      </c>
      <c r="Q30" s="74"/>
      <c r="R30" s="31">
        <v>165262.5</v>
      </c>
      <c r="S30" s="75"/>
      <c r="T30" s="76"/>
      <c r="U30" s="78">
        <v>44364</v>
      </c>
      <c r="V30" s="68" t="s">
        <v>67</v>
      </c>
      <c r="W30" s="76" t="s">
        <v>372</v>
      </c>
    </row>
    <row r="31" spans="1:23" ht="54">
      <c r="A31" s="9" t="s">
        <v>511</v>
      </c>
      <c r="B31" s="11">
        <v>44281</v>
      </c>
      <c r="C31" s="66" t="s">
        <v>20</v>
      </c>
      <c r="D31" s="28" t="s">
        <v>512</v>
      </c>
      <c r="E31" s="67" t="s">
        <v>364</v>
      </c>
      <c r="F31" s="8" t="s">
        <v>513</v>
      </c>
      <c r="G31" s="8" t="s">
        <v>514</v>
      </c>
      <c r="H31" s="8" t="s">
        <v>515</v>
      </c>
      <c r="I31" s="85">
        <v>253091.75</v>
      </c>
      <c r="J31" s="11">
        <v>44315</v>
      </c>
      <c r="K31" s="11">
        <v>44334</v>
      </c>
      <c r="L31" s="9" t="s">
        <v>516</v>
      </c>
      <c r="M31" s="71">
        <v>44336</v>
      </c>
      <c r="N31" s="23">
        <v>0</v>
      </c>
      <c r="O31" s="13" t="s">
        <v>41</v>
      </c>
      <c r="P31" s="14" t="s">
        <v>517</v>
      </c>
      <c r="Q31" s="86"/>
      <c r="R31" s="31">
        <v>253091.75</v>
      </c>
      <c r="S31" s="17"/>
      <c r="T31" s="103"/>
      <c r="U31" s="103">
        <v>44371</v>
      </c>
      <c r="V31" s="68" t="s">
        <v>77</v>
      </c>
      <c r="W31" s="76" t="s">
        <v>372</v>
      </c>
    </row>
    <row r="32" spans="1:23" ht="54">
      <c r="A32" s="83" t="s">
        <v>511</v>
      </c>
      <c r="B32" s="82">
        <v>44281</v>
      </c>
      <c r="C32" s="66" t="s">
        <v>20</v>
      </c>
      <c r="D32" s="28" t="s">
        <v>512</v>
      </c>
      <c r="E32" s="67" t="s">
        <v>364</v>
      </c>
      <c r="F32" s="76" t="s">
        <v>513</v>
      </c>
      <c r="G32" s="76" t="s">
        <v>518</v>
      </c>
      <c r="H32" s="76" t="s">
        <v>519</v>
      </c>
      <c r="I32" s="80">
        <v>264000</v>
      </c>
      <c r="J32" s="82">
        <v>44320</v>
      </c>
      <c r="K32" s="82">
        <v>44334</v>
      </c>
      <c r="L32" s="83" t="s">
        <v>520</v>
      </c>
      <c r="M32" s="71">
        <v>44329</v>
      </c>
      <c r="N32" s="84">
        <v>0</v>
      </c>
      <c r="O32" s="88" t="s">
        <v>41</v>
      </c>
      <c r="P32" s="14" t="s">
        <v>521</v>
      </c>
      <c r="Q32" s="74"/>
      <c r="R32" s="31">
        <v>264000</v>
      </c>
      <c r="S32" s="75"/>
      <c r="T32" s="76"/>
      <c r="U32" s="78">
        <v>44350</v>
      </c>
      <c r="V32" s="68" t="s">
        <v>427</v>
      </c>
      <c r="W32" s="76" t="s">
        <v>372</v>
      </c>
    </row>
    <row r="33" spans="1:23" ht="54">
      <c r="A33" s="83" t="s">
        <v>522</v>
      </c>
      <c r="B33" s="82">
        <v>44281</v>
      </c>
      <c r="C33" s="66" t="s">
        <v>20</v>
      </c>
      <c r="D33" s="28" t="s">
        <v>523</v>
      </c>
      <c r="E33" s="67" t="s">
        <v>364</v>
      </c>
      <c r="F33" s="76" t="s">
        <v>524</v>
      </c>
      <c r="G33" s="76" t="s">
        <v>525</v>
      </c>
      <c r="H33" s="76" t="s">
        <v>526</v>
      </c>
      <c r="I33" s="80">
        <v>44183</v>
      </c>
      <c r="J33" s="82">
        <v>44321</v>
      </c>
      <c r="K33" s="82">
        <v>44335</v>
      </c>
      <c r="L33" s="83" t="s">
        <v>527</v>
      </c>
      <c r="M33" s="71">
        <v>44336</v>
      </c>
      <c r="N33" s="84">
        <v>0</v>
      </c>
      <c r="O33" s="88" t="s">
        <v>369</v>
      </c>
      <c r="P33" s="14" t="s">
        <v>528</v>
      </c>
      <c r="Q33" s="74"/>
      <c r="R33" s="31">
        <v>44183</v>
      </c>
      <c r="S33" s="75"/>
      <c r="T33" s="76"/>
      <c r="U33" s="78">
        <v>44371</v>
      </c>
      <c r="V33" s="68" t="s">
        <v>77</v>
      </c>
      <c r="W33" s="76" t="s">
        <v>372</v>
      </c>
    </row>
    <row r="34" spans="1:23" ht="81">
      <c r="A34" s="83" t="s">
        <v>522</v>
      </c>
      <c r="B34" s="82">
        <v>44281</v>
      </c>
      <c r="C34" s="66" t="s">
        <v>20</v>
      </c>
      <c r="D34" s="28" t="s">
        <v>523</v>
      </c>
      <c r="E34" s="67" t="s">
        <v>364</v>
      </c>
      <c r="F34" s="76" t="s">
        <v>524</v>
      </c>
      <c r="G34" s="76" t="s">
        <v>529</v>
      </c>
      <c r="H34" s="76" t="s">
        <v>530</v>
      </c>
      <c r="I34" s="80">
        <v>111079</v>
      </c>
      <c r="J34" s="82">
        <v>44321</v>
      </c>
      <c r="K34" s="82">
        <v>44342</v>
      </c>
      <c r="L34" s="83" t="s">
        <v>531</v>
      </c>
      <c r="M34" s="71">
        <v>44342</v>
      </c>
      <c r="N34" s="84">
        <v>0</v>
      </c>
      <c r="O34" s="88" t="s">
        <v>369</v>
      </c>
      <c r="P34" s="14" t="s">
        <v>532</v>
      </c>
      <c r="Q34" s="74"/>
      <c r="R34" s="31">
        <v>111079</v>
      </c>
      <c r="S34" s="75"/>
      <c r="T34" s="76"/>
      <c r="U34" s="78">
        <v>44371</v>
      </c>
      <c r="V34" s="68" t="s">
        <v>77</v>
      </c>
      <c r="W34" s="76" t="s">
        <v>372</v>
      </c>
    </row>
    <row r="35" spans="1:23" ht="54">
      <c r="A35" s="83" t="s">
        <v>522</v>
      </c>
      <c r="B35" s="82">
        <v>44281</v>
      </c>
      <c r="C35" s="66" t="s">
        <v>20</v>
      </c>
      <c r="D35" s="28" t="s">
        <v>523</v>
      </c>
      <c r="E35" s="67" t="s">
        <v>364</v>
      </c>
      <c r="F35" s="76" t="s">
        <v>524</v>
      </c>
      <c r="G35" s="76" t="s">
        <v>533</v>
      </c>
      <c r="H35" s="91" t="s">
        <v>534</v>
      </c>
      <c r="I35" s="80">
        <v>3233067.86</v>
      </c>
      <c r="J35" s="82">
        <v>44326</v>
      </c>
      <c r="K35" s="104">
        <v>44493</v>
      </c>
      <c r="L35" s="105" t="s">
        <v>535</v>
      </c>
      <c r="M35" s="71">
        <v>44336</v>
      </c>
      <c r="N35" s="84">
        <v>0</v>
      </c>
      <c r="O35" s="88" t="s">
        <v>369</v>
      </c>
      <c r="P35" s="14" t="s">
        <v>536</v>
      </c>
      <c r="Q35" s="74"/>
      <c r="R35" s="31">
        <v>3233067.86</v>
      </c>
      <c r="S35" s="75"/>
      <c r="T35" s="76"/>
      <c r="U35" s="78">
        <v>44371</v>
      </c>
      <c r="V35" s="68" t="s">
        <v>77</v>
      </c>
      <c r="W35" s="76" t="s">
        <v>372</v>
      </c>
    </row>
    <row r="36" spans="1:23" ht="54">
      <c r="A36" s="83" t="s">
        <v>537</v>
      </c>
      <c r="B36" s="82">
        <v>44293</v>
      </c>
      <c r="C36" s="66" t="s">
        <v>20</v>
      </c>
      <c r="D36" s="28" t="s">
        <v>538</v>
      </c>
      <c r="E36" s="67" t="s">
        <v>364</v>
      </c>
      <c r="F36" s="76" t="s">
        <v>539</v>
      </c>
      <c r="G36" s="68" t="s">
        <v>366</v>
      </c>
      <c r="H36" s="28" t="s">
        <v>540</v>
      </c>
      <c r="I36" s="80">
        <v>179387.5</v>
      </c>
      <c r="J36" s="82">
        <v>44323</v>
      </c>
      <c r="K36" s="82">
        <v>44337</v>
      </c>
      <c r="L36" s="83" t="s">
        <v>541</v>
      </c>
      <c r="M36" s="71">
        <v>44337</v>
      </c>
      <c r="N36" s="84">
        <v>0</v>
      </c>
      <c r="O36" s="88" t="s">
        <v>369</v>
      </c>
      <c r="P36" s="14" t="s">
        <v>542</v>
      </c>
      <c r="Q36" s="74"/>
      <c r="R36" s="31">
        <v>179387.5</v>
      </c>
      <c r="S36" s="75"/>
      <c r="T36" s="76"/>
      <c r="U36" s="78">
        <v>44371</v>
      </c>
      <c r="V36" s="68" t="s">
        <v>77</v>
      </c>
      <c r="W36" s="76" t="s">
        <v>372</v>
      </c>
    </row>
    <row r="37" spans="1:23" ht="67.5">
      <c r="A37" s="83" t="s">
        <v>543</v>
      </c>
      <c r="B37" s="82">
        <v>44274</v>
      </c>
      <c r="C37" s="66" t="s">
        <v>20</v>
      </c>
      <c r="D37" s="28" t="s">
        <v>544</v>
      </c>
      <c r="E37" s="68" t="s">
        <v>545</v>
      </c>
      <c r="F37" s="76" t="s">
        <v>546</v>
      </c>
      <c r="G37" s="76" t="s">
        <v>547</v>
      </c>
      <c r="H37" s="28" t="s">
        <v>548</v>
      </c>
      <c r="I37" s="80">
        <v>1570048.0689999999</v>
      </c>
      <c r="J37" s="81">
        <v>44315</v>
      </c>
      <c r="K37" s="82">
        <v>44344</v>
      </c>
      <c r="L37" s="83" t="s">
        <v>549</v>
      </c>
      <c r="M37" s="71">
        <v>44342</v>
      </c>
      <c r="N37" s="84">
        <v>0</v>
      </c>
      <c r="O37" s="88" t="s">
        <v>369</v>
      </c>
      <c r="P37" s="14" t="s">
        <v>550</v>
      </c>
      <c r="Q37" s="74"/>
      <c r="R37" s="31">
        <v>1570048.0689999999</v>
      </c>
      <c r="S37" s="75"/>
      <c r="T37" s="76"/>
      <c r="U37" s="78">
        <v>44371</v>
      </c>
      <c r="V37" s="68" t="s">
        <v>77</v>
      </c>
      <c r="W37" s="76" t="s">
        <v>372</v>
      </c>
    </row>
    <row r="38" spans="1:23" ht="67.5">
      <c r="A38" s="83" t="s">
        <v>551</v>
      </c>
      <c r="B38" s="82">
        <v>44281</v>
      </c>
      <c r="C38" s="66" t="s">
        <v>20</v>
      </c>
      <c r="D38" s="28" t="s">
        <v>552</v>
      </c>
      <c r="E38" s="67" t="s">
        <v>364</v>
      </c>
      <c r="F38" s="76" t="s">
        <v>553</v>
      </c>
      <c r="G38" s="76" t="s">
        <v>554</v>
      </c>
      <c r="H38" s="76" t="s">
        <v>555</v>
      </c>
      <c r="I38" s="80">
        <f>246.792*617.73</f>
        <v>152450.82216000001</v>
      </c>
      <c r="J38" s="82">
        <v>44321</v>
      </c>
      <c r="K38" s="82">
        <v>44335</v>
      </c>
      <c r="L38" s="83" t="s">
        <v>556</v>
      </c>
      <c r="M38" s="71">
        <v>44336</v>
      </c>
      <c r="N38" s="84">
        <v>0</v>
      </c>
      <c r="O38" s="88" t="s">
        <v>41</v>
      </c>
      <c r="P38" s="14" t="s">
        <v>557</v>
      </c>
      <c r="Q38" s="74"/>
      <c r="R38" s="31">
        <v>152913.54999999999</v>
      </c>
      <c r="S38" s="75"/>
      <c r="T38" s="76"/>
      <c r="U38" s="78">
        <v>44350</v>
      </c>
      <c r="V38" s="68" t="s">
        <v>427</v>
      </c>
      <c r="W38" s="76" t="s">
        <v>372</v>
      </c>
    </row>
    <row r="39" spans="1:23" ht="67.5">
      <c r="A39" s="83" t="s">
        <v>551</v>
      </c>
      <c r="B39" s="82">
        <v>44281</v>
      </c>
      <c r="C39" s="66" t="s">
        <v>20</v>
      </c>
      <c r="D39" s="28" t="s">
        <v>552</v>
      </c>
      <c r="E39" s="67" t="s">
        <v>364</v>
      </c>
      <c r="F39" s="76" t="s">
        <v>553</v>
      </c>
      <c r="G39" s="76" t="s">
        <v>558</v>
      </c>
      <c r="H39" s="76" t="s">
        <v>559</v>
      </c>
      <c r="I39" s="80">
        <v>54240</v>
      </c>
      <c r="J39" s="82">
        <v>44321</v>
      </c>
      <c r="K39" s="82">
        <v>44335</v>
      </c>
      <c r="L39" s="106" t="s">
        <v>560</v>
      </c>
      <c r="M39" s="96">
        <v>44337</v>
      </c>
      <c r="N39" s="84">
        <v>0</v>
      </c>
      <c r="O39" s="88" t="s">
        <v>41</v>
      </c>
      <c r="P39" s="14" t="s">
        <v>561</v>
      </c>
      <c r="Q39" s="74"/>
      <c r="R39" s="31">
        <v>54240</v>
      </c>
      <c r="S39" s="75"/>
      <c r="T39" s="76"/>
      <c r="U39" s="87">
        <v>44371</v>
      </c>
      <c r="V39" s="6" t="s">
        <v>77</v>
      </c>
      <c r="W39" s="76" t="s">
        <v>372</v>
      </c>
    </row>
    <row r="40" spans="1:23" ht="67.5">
      <c r="A40" s="83" t="s">
        <v>562</v>
      </c>
      <c r="B40" s="82">
        <v>44293</v>
      </c>
      <c r="C40" s="66" t="s">
        <v>20</v>
      </c>
      <c r="D40" s="28" t="s">
        <v>563</v>
      </c>
      <c r="E40" s="67" t="s">
        <v>364</v>
      </c>
      <c r="F40" s="76" t="s">
        <v>564</v>
      </c>
      <c r="G40" s="76" t="s">
        <v>565</v>
      </c>
      <c r="H40" s="76" t="s">
        <v>566</v>
      </c>
      <c r="I40" s="80">
        <v>144075</v>
      </c>
      <c r="J40" s="82">
        <v>44328</v>
      </c>
      <c r="K40" s="82">
        <v>44342</v>
      </c>
      <c r="L40" s="106" t="s">
        <v>567</v>
      </c>
      <c r="M40" s="96">
        <v>44348</v>
      </c>
      <c r="N40" s="107">
        <v>0</v>
      </c>
      <c r="O40" s="88" t="s">
        <v>41</v>
      </c>
      <c r="P40" s="14" t="s">
        <v>568</v>
      </c>
      <c r="Q40" s="74"/>
      <c r="R40" s="31">
        <v>144075</v>
      </c>
      <c r="S40" s="75"/>
      <c r="T40" s="76"/>
      <c r="U40" s="78">
        <v>44378</v>
      </c>
      <c r="V40" s="68" t="s">
        <v>83</v>
      </c>
      <c r="W40" s="76" t="s">
        <v>372</v>
      </c>
    </row>
    <row r="41" spans="1:23" ht="67.5">
      <c r="A41" s="83" t="s">
        <v>562</v>
      </c>
      <c r="B41" s="82">
        <v>44293</v>
      </c>
      <c r="C41" s="66" t="s">
        <v>20</v>
      </c>
      <c r="D41" s="28" t="s">
        <v>563</v>
      </c>
      <c r="E41" s="67" t="s">
        <v>364</v>
      </c>
      <c r="F41" s="76" t="s">
        <v>564</v>
      </c>
      <c r="G41" s="76" t="s">
        <v>569</v>
      </c>
      <c r="H41" s="76" t="s">
        <v>570</v>
      </c>
      <c r="I41" s="80">
        <v>20328.7</v>
      </c>
      <c r="J41" s="82">
        <v>44329</v>
      </c>
      <c r="K41" s="82">
        <v>44343</v>
      </c>
      <c r="L41" s="83" t="s">
        <v>571</v>
      </c>
      <c r="M41" s="71">
        <v>44342</v>
      </c>
      <c r="N41" s="84">
        <v>0</v>
      </c>
      <c r="O41" s="88" t="s">
        <v>41</v>
      </c>
      <c r="P41" s="14" t="s">
        <v>572</v>
      </c>
      <c r="Q41" s="74"/>
      <c r="R41" s="31">
        <v>20328.7</v>
      </c>
      <c r="S41" s="75"/>
      <c r="T41" s="76"/>
      <c r="U41" s="78">
        <v>44371</v>
      </c>
      <c r="V41" s="68" t="s">
        <v>77</v>
      </c>
      <c r="W41" s="76" t="s">
        <v>372</v>
      </c>
    </row>
    <row r="42" spans="1:23" ht="67.5">
      <c r="A42" s="83" t="s">
        <v>562</v>
      </c>
      <c r="B42" s="82">
        <v>44293</v>
      </c>
      <c r="C42" s="66" t="s">
        <v>20</v>
      </c>
      <c r="D42" s="28" t="s">
        <v>563</v>
      </c>
      <c r="E42" s="67" t="s">
        <v>364</v>
      </c>
      <c r="F42" s="76" t="s">
        <v>564</v>
      </c>
      <c r="G42" s="76" t="s">
        <v>573</v>
      </c>
      <c r="H42" s="76" t="s">
        <v>574</v>
      </c>
      <c r="I42" s="80">
        <v>388850</v>
      </c>
      <c r="J42" s="82">
        <v>44327</v>
      </c>
      <c r="K42" s="82">
        <v>44337</v>
      </c>
      <c r="L42" s="106" t="s">
        <v>575</v>
      </c>
      <c r="M42" s="96">
        <v>44337</v>
      </c>
      <c r="N42" s="107">
        <v>0</v>
      </c>
      <c r="O42" s="88" t="s">
        <v>41</v>
      </c>
      <c r="P42" s="14" t="s">
        <v>576</v>
      </c>
      <c r="Q42" s="74"/>
      <c r="R42" s="31">
        <v>388850</v>
      </c>
      <c r="S42" s="75"/>
      <c r="T42" s="76"/>
      <c r="U42" s="78">
        <v>44364</v>
      </c>
      <c r="V42" s="68" t="s">
        <v>67</v>
      </c>
      <c r="W42" s="76" t="s">
        <v>372</v>
      </c>
    </row>
    <row r="43" spans="1:23" ht="67.5">
      <c r="A43" s="83" t="s">
        <v>562</v>
      </c>
      <c r="B43" s="82">
        <v>44293</v>
      </c>
      <c r="C43" s="66" t="s">
        <v>20</v>
      </c>
      <c r="D43" s="28" t="s">
        <v>563</v>
      </c>
      <c r="E43" s="67" t="s">
        <v>364</v>
      </c>
      <c r="F43" s="76" t="s">
        <v>564</v>
      </c>
      <c r="G43" s="76" t="s">
        <v>577</v>
      </c>
      <c r="H43" s="76" t="s">
        <v>578</v>
      </c>
      <c r="I43" s="80">
        <v>32435</v>
      </c>
      <c r="J43" s="82">
        <v>44328</v>
      </c>
      <c r="K43" s="82">
        <v>44342</v>
      </c>
      <c r="L43" s="106" t="s">
        <v>579</v>
      </c>
      <c r="M43" s="96">
        <v>44337</v>
      </c>
      <c r="N43" s="107">
        <v>0</v>
      </c>
      <c r="O43" s="88" t="s">
        <v>41</v>
      </c>
      <c r="P43" s="14" t="s">
        <v>580</v>
      </c>
      <c r="Q43" s="74"/>
      <c r="R43" s="31">
        <v>32435</v>
      </c>
      <c r="S43" s="75"/>
      <c r="T43" s="76"/>
      <c r="U43" s="78">
        <v>44371</v>
      </c>
      <c r="V43" s="68" t="s">
        <v>77</v>
      </c>
      <c r="W43" s="76" t="s">
        <v>372</v>
      </c>
    </row>
    <row r="44" spans="1:23" ht="67.5">
      <c r="A44" s="83" t="s">
        <v>562</v>
      </c>
      <c r="B44" s="82">
        <v>44293</v>
      </c>
      <c r="C44" s="66" t="s">
        <v>20</v>
      </c>
      <c r="D44" s="28" t="s">
        <v>563</v>
      </c>
      <c r="E44" s="67" t="s">
        <v>364</v>
      </c>
      <c r="F44" s="76" t="s">
        <v>564</v>
      </c>
      <c r="G44" s="68" t="s">
        <v>366</v>
      </c>
      <c r="H44" s="76" t="s">
        <v>581</v>
      </c>
      <c r="I44" s="80">
        <v>173445.96</v>
      </c>
      <c r="J44" s="82">
        <v>44328</v>
      </c>
      <c r="K44" s="82">
        <v>44342</v>
      </c>
      <c r="L44" s="83" t="s">
        <v>582</v>
      </c>
      <c r="M44" s="71">
        <v>44342</v>
      </c>
      <c r="N44" s="84">
        <v>0</v>
      </c>
      <c r="O44" s="88" t="s">
        <v>41</v>
      </c>
      <c r="P44" s="14" t="s">
        <v>583</v>
      </c>
      <c r="Q44" s="74"/>
      <c r="R44" s="31">
        <v>173445.96</v>
      </c>
      <c r="S44" s="75"/>
      <c r="T44" s="76"/>
      <c r="U44" s="78">
        <v>44371</v>
      </c>
      <c r="V44" s="68" t="s">
        <v>77</v>
      </c>
      <c r="W44" s="76" t="s">
        <v>372</v>
      </c>
    </row>
    <row r="45" spans="1:23" ht="67.5">
      <c r="A45" s="9" t="s">
        <v>562</v>
      </c>
      <c r="B45" s="82">
        <v>44293</v>
      </c>
      <c r="C45" s="66" t="s">
        <v>20</v>
      </c>
      <c r="D45" s="28" t="s">
        <v>563</v>
      </c>
      <c r="E45" s="67" t="s">
        <v>364</v>
      </c>
      <c r="F45" s="76" t="s">
        <v>564</v>
      </c>
      <c r="G45" s="76" t="s">
        <v>584</v>
      </c>
      <c r="H45" s="76" t="s">
        <v>585</v>
      </c>
      <c r="I45" s="80">
        <v>45575</v>
      </c>
      <c r="J45" s="82">
        <v>44330</v>
      </c>
      <c r="K45" s="82">
        <v>44344</v>
      </c>
      <c r="L45" s="106" t="s">
        <v>586</v>
      </c>
      <c r="M45" s="96">
        <v>44343</v>
      </c>
      <c r="N45" s="84">
        <v>0</v>
      </c>
      <c r="O45" s="88" t="s">
        <v>41</v>
      </c>
      <c r="P45" s="14" t="s">
        <v>587</v>
      </c>
      <c r="Q45" s="74"/>
      <c r="R45" s="31">
        <v>45575</v>
      </c>
      <c r="S45" s="75"/>
      <c r="T45" s="76"/>
      <c r="U45" s="78">
        <v>44378</v>
      </c>
      <c r="V45" s="68" t="s">
        <v>83</v>
      </c>
      <c r="W45" s="76" t="s">
        <v>372</v>
      </c>
    </row>
    <row r="46" spans="1:23" ht="67.5">
      <c r="A46" s="83" t="s">
        <v>562</v>
      </c>
      <c r="B46" s="82">
        <v>44293</v>
      </c>
      <c r="C46" s="66" t="s">
        <v>20</v>
      </c>
      <c r="D46" s="28" t="s">
        <v>563</v>
      </c>
      <c r="E46" s="67" t="s">
        <v>364</v>
      </c>
      <c r="F46" s="76" t="s">
        <v>564</v>
      </c>
      <c r="G46" s="76" t="s">
        <v>588</v>
      </c>
      <c r="H46" s="76" t="s">
        <v>589</v>
      </c>
      <c r="I46" s="80">
        <v>95620</v>
      </c>
      <c r="J46" s="82">
        <v>44327</v>
      </c>
      <c r="K46" s="82">
        <v>44334</v>
      </c>
      <c r="L46" s="106" t="s">
        <v>590</v>
      </c>
      <c r="M46" s="96">
        <v>44337</v>
      </c>
      <c r="N46" s="107">
        <v>0</v>
      </c>
      <c r="O46" s="88" t="s">
        <v>41</v>
      </c>
      <c r="P46" s="14" t="s">
        <v>591</v>
      </c>
      <c r="Q46" s="74"/>
      <c r="R46" s="31">
        <v>95620</v>
      </c>
      <c r="S46" s="75"/>
      <c r="T46" s="76"/>
      <c r="U46" s="78">
        <v>44371</v>
      </c>
      <c r="V46" s="68" t="s">
        <v>77</v>
      </c>
      <c r="W46" s="76" t="s">
        <v>372</v>
      </c>
    </row>
    <row r="47" spans="1:23" ht="54">
      <c r="A47" s="83" t="s">
        <v>592</v>
      </c>
      <c r="B47" s="82">
        <v>44281</v>
      </c>
      <c r="C47" s="66" t="s">
        <v>20</v>
      </c>
      <c r="D47" s="76" t="s">
        <v>593</v>
      </c>
      <c r="E47" s="67" t="s">
        <v>364</v>
      </c>
      <c r="F47" s="76" t="s">
        <v>594</v>
      </c>
      <c r="G47" s="76" t="s">
        <v>595</v>
      </c>
      <c r="H47" s="76" t="s">
        <v>596</v>
      </c>
      <c r="I47" s="80">
        <v>932278.25</v>
      </c>
      <c r="J47" s="82">
        <v>44323</v>
      </c>
      <c r="K47" s="82">
        <v>44337</v>
      </c>
      <c r="L47" s="106" t="s">
        <v>597</v>
      </c>
      <c r="M47" s="96">
        <v>44337</v>
      </c>
      <c r="N47" s="107">
        <v>0</v>
      </c>
      <c r="O47" s="88" t="s">
        <v>41</v>
      </c>
      <c r="P47" s="14" t="s">
        <v>598</v>
      </c>
      <c r="Q47" s="74"/>
      <c r="R47" s="31">
        <v>932278.25</v>
      </c>
      <c r="S47" s="75"/>
      <c r="T47" s="76"/>
      <c r="U47" s="78">
        <v>44371</v>
      </c>
      <c r="V47" s="68" t="s">
        <v>77</v>
      </c>
      <c r="W47" s="76" t="s">
        <v>372</v>
      </c>
    </row>
    <row r="48" spans="1:23" ht="54">
      <c r="A48" s="9" t="s">
        <v>592</v>
      </c>
      <c r="B48" s="82">
        <v>44281</v>
      </c>
      <c r="C48" s="66" t="s">
        <v>20</v>
      </c>
      <c r="D48" s="76" t="s">
        <v>593</v>
      </c>
      <c r="E48" s="67" t="s">
        <v>364</v>
      </c>
      <c r="F48" s="76" t="s">
        <v>594</v>
      </c>
      <c r="G48" s="76" t="s">
        <v>599</v>
      </c>
      <c r="H48" s="76" t="s">
        <v>530</v>
      </c>
      <c r="I48" s="80">
        <v>394748.55</v>
      </c>
      <c r="J48" s="82">
        <v>44323</v>
      </c>
      <c r="K48" s="82">
        <v>44337</v>
      </c>
      <c r="L48" s="83" t="s">
        <v>600</v>
      </c>
      <c r="M48" s="71">
        <v>44348</v>
      </c>
      <c r="N48" s="84">
        <v>0</v>
      </c>
      <c r="O48" s="88" t="s">
        <v>41</v>
      </c>
      <c r="P48" s="14" t="s">
        <v>601</v>
      </c>
      <c r="Q48" s="74"/>
      <c r="R48" s="31">
        <v>394748.55</v>
      </c>
      <c r="S48" s="75"/>
      <c r="T48" s="76"/>
      <c r="U48" s="78">
        <v>44378</v>
      </c>
      <c r="V48" s="68" t="s">
        <v>83</v>
      </c>
      <c r="W48" s="76" t="s">
        <v>372</v>
      </c>
    </row>
    <row r="49" spans="1:23" ht="135">
      <c r="A49" s="83" t="s">
        <v>602</v>
      </c>
      <c r="B49" s="82">
        <v>44299</v>
      </c>
      <c r="C49" s="108" t="s">
        <v>603</v>
      </c>
      <c r="D49" s="76" t="s">
        <v>604</v>
      </c>
      <c r="E49" s="68" t="s">
        <v>605</v>
      </c>
      <c r="F49" s="76" t="s">
        <v>606</v>
      </c>
      <c r="G49" s="76" t="s">
        <v>607</v>
      </c>
      <c r="H49" s="106" t="s">
        <v>608</v>
      </c>
      <c r="I49" s="109">
        <v>639550.05500000005</v>
      </c>
      <c r="J49" s="110">
        <v>44501</v>
      </c>
      <c r="K49" s="103">
        <v>44511</v>
      </c>
      <c r="L49" s="106" t="s">
        <v>609</v>
      </c>
      <c r="M49" s="99">
        <v>44510</v>
      </c>
      <c r="N49" s="84">
        <v>0</v>
      </c>
      <c r="O49" s="111" t="s">
        <v>32</v>
      </c>
      <c r="P49" s="14" t="s">
        <v>610</v>
      </c>
      <c r="Q49" s="97"/>
      <c r="R49" s="112"/>
      <c r="S49" s="112"/>
      <c r="T49" s="113">
        <v>639550.05500000005</v>
      </c>
      <c r="U49" s="18">
        <v>44546</v>
      </c>
      <c r="V49" s="19" t="s">
        <v>208</v>
      </c>
      <c r="W49" s="76" t="s">
        <v>372</v>
      </c>
    </row>
    <row r="50" spans="1:23" ht="135">
      <c r="A50" s="83" t="s">
        <v>602</v>
      </c>
      <c r="B50" s="82">
        <v>44299</v>
      </c>
      <c r="C50" s="108" t="s">
        <v>603</v>
      </c>
      <c r="D50" s="76" t="s">
        <v>604</v>
      </c>
      <c r="E50" s="68" t="s">
        <v>605</v>
      </c>
      <c r="F50" s="76" t="s">
        <v>606</v>
      </c>
      <c r="G50" s="76" t="s">
        <v>607</v>
      </c>
      <c r="H50" s="106" t="s">
        <v>611</v>
      </c>
      <c r="I50" s="109">
        <v>52500.014999999999</v>
      </c>
      <c r="J50" s="110">
        <v>44518</v>
      </c>
      <c r="K50" s="103">
        <v>44533</v>
      </c>
      <c r="L50" s="106" t="s">
        <v>612</v>
      </c>
      <c r="M50" s="99">
        <v>44532</v>
      </c>
      <c r="N50" s="84">
        <v>0</v>
      </c>
      <c r="O50" s="111" t="s">
        <v>32</v>
      </c>
      <c r="P50" s="14" t="s">
        <v>613</v>
      </c>
      <c r="Q50" s="97"/>
      <c r="R50" s="114"/>
      <c r="S50" s="112"/>
      <c r="T50" s="113">
        <v>52499.91</v>
      </c>
      <c r="U50" s="48">
        <v>44581</v>
      </c>
      <c r="V50" s="49" t="s">
        <v>195</v>
      </c>
      <c r="W50" s="76" t="s">
        <v>372</v>
      </c>
    </row>
    <row r="51" spans="1:23" ht="54">
      <c r="A51" s="83" t="s">
        <v>614</v>
      </c>
      <c r="B51" s="82">
        <v>44294</v>
      </c>
      <c r="C51" s="66" t="s">
        <v>20</v>
      </c>
      <c r="D51" s="76" t="s">
        <v>615</v>
      </c>
      <c r="E51" s="115" t="s">
        <v>364</v>
      </c>
      <c r="F51" s="76" t="s">
        <v>616</v>
      </c>
      <c r="G51" s="76" t="s">
        <v>401</v>
      </c>
      <c r="H51" s="76" t="s">
        <v>617</v>
      </c>
      <c r="I51" s="80">
        <v>52432</v>
      </c>
      <c r="J51" s="81">
        <v>44327</v>
      </c>
      <c r="K51" s="104">
        <v>44341</v>
      </c>
      <c r="L51" s="83" t="s">
        <v>618</v>
      </c>
      <c r="M51" s="71">
        <v>44336</v>
      </c>
      <c r="N51" s="84">
        <v>0</v>
      </c>
      <c r="O51" s="88" t="s">
        <v>41</v>
      </c>
      <c r="P51" s="14" t="s">
        <v>619</v>
      </c>
      <c r="Q51" s="74"/>
      <c r="R51" s="31">
        <v>52432</v>
      </c>
      <c r="S51" s="75"/>
      <c r="T51" s="76"/>
      <c r="U51" s="78">
        <v>44364</v>
      </c>
      <c r="V51" s="68" t="s">
        <v>67</v>
      </c>
      <c r="W51" s="76" t="s">
        <v>372</v>
      </c>
    </row>
    <row r="52" spans="1:23" ht="40.5">
      <c r="A52" s="83" t="s">
        <v>620</v>
      </c>
      <c r="B52" s="82">
        <v>44299</v>
      </c>
      <c r="C52" s="66" t="s">
        <v>20</v>
      </c>
      <c r="D52" s="76" t="s">
        <v>621</v>
      </c>
      <c r="E52" s="68" t="s">
        <v>622</v>
      </c>
      <c r="F52" s="76" t="s">
        <v>623</v>
      </c>
      <c r="G52" s="76" t="s">
        <v>624</v>
      </c>
      <c r="H52" s="76" t="s">
        <v>624</v>
      </c>
      <c r="I52" s="76" t="s">
        <v>624</v>
      </c>
      <c r="J52" s="76" t="s">
        <v>624</v>
      </c>
      <c r="K52" s="76" t="s">
        <v>624</v>
      </c>
      <c r="L52" s="76" t="s">
        <v>624</v>
      </c>
      <c r="M52" s="76" t="s">
        <v>624</v>
      </c>
      <c r="N52" s="84" t="s">
        <v>624</v>
      </c>
      <c r="O52" s="88" t="s">
        <v>369</v>
      </c>
      <c r="P52" s="14" t="s">
        <v>624</v>
      </c>
      <c r="Q52" s="75" t="s">
        <v>624</v>
      </c>
      <c r="R52" s="31" t="s">
        <v>624</v>
      </c>
      <c r="S52" s="76" t="s">
        <v>624</v>
      </c>
      <c r="T52" s="76" t="s">
        <v>624</v>
      </c>
      <c r="U52" s="77" t="s">
        <v>624</v>
      </c>
      <c r="V52" s="76" t="s">
        <v>624</v>
      </c>
      <c r="W52" s="76" t="s">
        <v>624</v>
      </c>
    </row>
    <row r="53" spans="1:23" ht="40.5">
      <c r="A53" s="83" t="s">
        <v>625</v>
      </c>
      <c r="B53" s="82">
        <v>44301</v>
      </c>
      <c r="C53" s="108" t="s">
        <v>142</v>
      </c>
      <c r="D53" s="76" t="s">
        <v>621</v>
      </c>
      <c r="E53" s="68" t="s">
        <v>622</v>
      </c>
      <c r="F53" s="76" t="s">
        <v>623</v>
      </c>
      <c r="G53" s="76" t="s">
        <v>624</v>
      </c>
      <c r="H53" s="76" t="s">
        <v>624</v>
      </c>
      <c r="I53" s="76" t="s">
        <v>624</v>
      </c>
      <c r="J53" s="76" t="s">
        <v>624</v>
      </c>
      <c r="K53" s="76" t="s">
        <v>624</v>
      </c>
      <c r="L53" s="76" t="s">
        <v>624</v>
      </c>
      <c r="M53" s="76" t="s">
        <v>624</v>
      </c>
      <c r="N53" s="84" t="s">
        <v>624</v>
      </c>
      <c r="O53" s="88" t="s">
        <v>369</v>
      </c>
      <c r="P53" s="14" t="s">
        <v>624</v>
      </c>
      <c r="Q53" s="75" t="s">
        <v>624</v>
      </c>
      <c r="R53" s="31" t="s">
        <v>624</v>
      </c>
      <c r="S53" s="76" t="s">
        <v>624</v>
      </c>
      <c r="T53" s="76" t="s">
        <v>624</v>
      </c>
      <c r="U53" s="77" t="s">
        <v>624</v>
      </c>
      <c r="V53" s="76" t="s">
        <v>624</v>
      </c>
      <c r="W53" s="76" t="s">
        <v>624</v>
      </c>
    </row>
    <row r="54" spans="1:23" ht="54">
      <c r="A54" s="83" t="s">
        <v>626</v>
      </c>
      <c r="B54" s="82">
        <v>44309</v>
      </c>
      <c r="C54" s="108" t="s">
        <v>315</v>
      </c>
      <c r="D54" s="76" t="s">
        <v>627</v>
      </c>
      <c r="E54" s="115" t="s">
        <v>364</v>
      </c>
      <c r="F54" s="76" t="s">
        <v>628</v>
      </c>
      <c r="G54" s="68" t="s">
        <v>629</v>
      </c>
      <c r="H54" s="76" t="s">
        <v>630</v>
      </c>
      <c r="I54" s="80">
        <v>90965</v>
      </c>
      <c r="J54" s="81">
        <v>44334</v>
      </c>
      <c r="K54" s="82">
        <v>44348</v>
      </c>
      <c r="L54" s="106" t="s">
        <v>631</v>
      </c>
      <c r="M54" s="96">
        <v>44348</v>
      </c>
      <c r="N54" s="107">
        <v>0</v>
      </c>
      <c r="O54" s="88" t="s">
        <v>41</v>
      </c>
      <c r="P54" s="14" t="s">
        <v>632</v>
      </c>
      <c r="Q54" s="97"/>
      <c r="R54" s="31">
        <v>90965</v>
      </c>
      <c r="S54" s="76"/>
      <c r="T54" s="76"/>
      <c r="U54" s="18">
        <v>44413</v>
      </c>
      <c r="V54" s="19" t="s">
        <v>124</v>
      </c>
      <c r="W54" s="68" t="s">
        <v>481</v>
      </c>
    </row>
    <row r="55" spans="1:23" ht="54">
      <c r="A55" s="83" t="s">
        <v>633</v>
      </c>
      <c r="B55" s="82">
        <v>44306</v>
      </c>
      <c r="C55" s="108" t="s">
        <v>169</v>
      </c>
      <c r="D55" s="76" t="s">
        <v>634</v>
      </c>
      <c r="E55" s="7" t="s">
        <v>488</v>
      </c>
      <c r="F55" s="76" t="s">
        <v>635</v>
      </c>
      <c r="G55" s="68" t="s">
        <v>366</v>
      </c>
      <c r="H55" s="76" t="s">
        <v>636</v>
      </c>
      <c r="I55" s="80">
        <v>923110.56</v>
      </c>
      <c r="J55" s="82">
        <v>44343</v>
      </c>
      <c r="K55" s="116">
        <v>44355</v>
      </c>
      <c r="L55" s="106" t="s">
        <v>637</v>
      </c>
      <c r="M55" s="96">
        <v>44355</v>
      </c>
      <c r="N55" s="107">
        <v>0</v>
      </c>
      <c r="O55" s="88" t="s">
        <v>369</v>
      </c>
      <c r="P55" s="14" t="s">
        <v>638</v>
      </c>
      <c r="Q55" s="97"/>
      <c r="R55" s="31">
        <v>923110.56</v>
      </c>
      <c r="S55" s="76"/>
      <c r="T55" s="76"/>
      <c r="U55" s="18">
        <v>44399</v>
      </c>
      <c r="V55" s="19" t="s">
        <v>119</v>
      </c>
      <c r="W55" s="68" t="s">
        <v>481</v>
      </c>
    </row>
    <row r="56" spans="1:23" ht="54">
      <c r="A56" s="83" t="s">
        <v>633</v>
      </c>
      <c r="B56" s="82">
        <v>44306</v>
      </c>
      <c r="C56" s="108" t="s">
        <v>169</v>
      </c>
      <c r="D56" s="76" t="s">
        <v>634</v>
      </c>
      <c r="E56" s="7" t="s">
        <v>488</v>
      </c>
      <c r="F56" s="76" t="s">
        <v>635</v>
      </c>
      <c r="G56" s="76" t="s">
        <v>639</v>
      </c>
      <c r="H56" s="28" t="s">
        <v>640</v>
      </c>
      <c r="I56" s="80">
        <v>696430.35</v>
      </c>
      <c r="J56" s="81">
        <v>44342</v>
      </c>
      <c r="K56" s="76" t="s">
        <v>641</v>
      </c>
      <c r="L56" s="19" t="s">
        <v>642</v>
      </c>
      <c r="M56" s="96">
        <v>44368</v>
      </c>
      <c r="N56" s="92">
        <v>636740.35</v>
      </c>
      <c r="O56" s="88" t="s">
        <v>369</v>
      </c>
      <c r="P56" s="14" t="s">
        <v>643</v>
      </c>
      <c r="Q56" s="97"/>
      <c r="R56" s="16">
        <v>59690</v>
      </c>
      <c r="S56" s="76"/>
      <c r="T56" s="76"/>
      <c r="U56" s="18">
        <v>44399</v>
      </c>
      <c r="V56" s="19" t="s">
        <v>119</v>
      </c>
      <c r="W56" s="68" t="s">
        <v>481</v>
      </c>
    </row>
    <row r="57" spans="1:23" ht="54">
      <c r="A57" s="83" t="s">
        <v>633</v>
      </c>
      <c r="B57" s="82">
        <v>44306</v>
      </c>
      <c r="C57" s="108" t="s">
        <v>169</v>
      </c>
      <c r="D57" s="76" t="s">
        <v>634</v>
      </c>
      <c r="E57" s="7" t="s">
        <v>488</v>
      </c>
      <c r="F57" s="76" t="s">
        <v>635</v>
      </c>
      <c r="G57" s="76" t="s">
        <v>639</v>
      </c>
      <c r="H57" s="28" t="s">
        <v>640</v>
      </c>
      <c r="I57" s="109" t="s">
        <v>644</v>
      </c>
      <c r="J57" s="81">
        <v>44342</v>
      </c>
      <c r="K57" s="68" t="s">
        <v>645</v>
      </c>
      <c r="L57" s="106" t="s">
        <v>646</v>
      </c>
      <c r="M57" s="96">
        <v>44393</v>
      </c>
      <c r="N57" s="107">
        <f t="shared" ref="N57:N59" si="0">N56-S57</f>
        <v>567100.35</v>
      </c>
      <c r="O57" s="88" t="s">
        <v>369</v>
      </c>
      <c r="P57" s="14" t="s">
        <v>647</v>
      </c>
      <c r="Q57" s="97"/>
      <c r="R57" s="114"/>
      <c r="S57" s="16">
        <v>69640</v>
      </c>
      <c r="T57" s="76"/>
      <c r="U57" s="18">
        <v>44427</v>
      </c>
      <c r="V57" s="19" t="s">
        <v>648</v>
      </c>
      <c r="W57" s="68" t="s">
        <v>481</v>
      </c>
    </row>
    <row r="58" spans="1:23" ht="54">
      <c r="A58" s="83" t="s">
        <v>633</v>
      </c>
      <c r="B58" s="82">
        <v>44306</v>
      </c>
      <c r="C58" s="108" t="s">
        <v>169</v>
      </c>
      <c r="D58" s="76" t="s">
        <v>634</v>
      </c>
      <c r="E58" s="7" t="s">
        <v>488</v>
      </c>
      <c r="F58" s="76" t="s">
        <v>635</v>
      </c>
      <c r="G58" s="76" t="s">
        <v>639</v>
      </c>
      <c r="H58" s="28" t="s">
        <v>640</v>
      </c>
      <c r="I58" s="109" t="s">
        <v>649</v>
      </c>
      <c r="J58" s="81">
        <v>44342</v>
      </c>
      <c r="K58" s="68" t="s">
        <v>650</v>
      </c>
      <c r="L58" s="106" t="s">
        <v>651</v>
      </c>
      <c r="M58" s="96">
        <v>44418</v>
      </c>
      <c r="N58" s="107">
        <f t="shared" si="0"/>
        <v>507410.35</v>
      </c>
      <c r="O58" s="88" t="s">
        <v>369</v>
      </c>
      <c r="P58" s="14" t="s">
        <v>652</v>
      </c>
      <c r="Q58" s="97"/>
      <c r="R58" s="114"/>
      <c r="S58" s="117">
        <v>59690</v>
      </c>
      <c r="T58" s="76"/>
      <c r="U58" s="18">
        <v>44455</v>
      </c>
      <c r="V58" s="19" t="s">
        <v>147</v>
      </c>
      <c r="W58" s="68" t="s">
        <v>481</v>
      </c>
    </row>
    <row r="59" spans="1:23" ht="54">
      <c r="A59" s="83" t="s">
        <v>633</v>
      </c>
      <c r="B59" s="82">
        <v>44306</v>
      </c>
      <c r="C59" s="108" t="s">
        <v>169</v>
      </c>
      <c r="D59" s="76" t="s">
        <v>634</v>
      </c>
      <c r="E59" s="7" t="s">
        <v>488</v>
      </c>
      <c r="F59" s="76" t="s">
        <v>635</v>
      </c>
      <c r="G59" s="76" t="s">
        <v>639</v>
      </c>
      <c r="H59" s="28" t="s">
        <v>640</v>
      </c>
      <c r="I59" s="109" t="s">
        <v>653</v>
      </c>
      <c r="J59" s="81">
        <v>44342</v>
      </c>
      <c r="K59" s="68" t="s">
        <v>654</v>
      </c>
      <c r="L59" s="106" t="s">
        <v>655</v>
      </c>
      <c r="M59" s="96">
        <v>44466</v>
      </c>
      <c r="N59" s="107">
        <f t="shared" si="0"/>
        <v>447720.35</v>
      </c>
      <c r="O59" s="88" t="s">
        <v>369</v>
      </c>
      <c r="P59" s="14" t="s">
        <v>656</v>
      </c>
      <c r="Q59" s="97"/>
      <c r="R59" s="118"/>
      <c r="S59" s="16">
        <v>59690</v>
      </c>
      <c r="T59" s="76"/>
      <c r="U59" s="18">
        <v>44497</v>
      </c>
      <c r="V59" s="19" t="s">
        <v>184</v>
      </c>
      <c r="W59" s="68" t="s">
        <v>481</v>
      </c>
    </row>
    <row r="60" spans="1:23" ht="54">
      <c r="A60" s="83" t="s">
        <v>633</v>
      </c>
      <c r="B60" s="82">
        <v>44306</v>
      </c>
      <c r="C60" s="108" t="s">
        <v>169</v>
      </c>
      <c r="D60" s="76" t="s">
        <v>634</v>
      </c>
      <c r="E60" s="7" t="s">
        <v>488</v>
      </c>
      <c r="F60" s="76" t="s">
        <v>635</v>
      </c>
      <c r="G60" s="76" t="s">
        <v>639</v>
      </c>
      <c r="H60" s="28" t="s">
        <v>640</v>
      </c>
      <c r="I60" s="109" t="s">
        <v>657</v>
      </c>
      <c r="J60" s="81">
        <v>44342</v>
      </c>
      <c r="K60" s="68" t="s">
        <v>658</v>
      </c>
      <c r="L60" s="106" t="s">
        <v>659</v>
      </c>
      <c r="M60" s="99">
        <v>44494</v>
      </c>
      <c r="N60" s="107">
        <f t="shared" ref="N60:N62" si="1">N59-T60</f>
        <v>388030.35</v>
      </c>
      <c r="O60" s="88" t="s">
        <v>369</v>
      </c>
      <c r="P60" s="14" t="s">
        <v>660</v>
      </c>
      <c r="Q60" s="97"/>
      <c r="R60" s="114"/>
      <c r="S60" s="112"/>
      <c r="T60" s="119">
        <v>59690</v>
      </c>
      <c r="U60" s="18">
        <v>44525</v>
      </c>
      <c r="V60" s="19" t="s">
        <v>214</v>
      </c>
      <c r="W60" s="68" t="s">
        <v>481</v>
      </c>
    </row>
    <row r="61" spans="1:23" ht="54">
      <c r="A61" s="83" t="s">
        <v>633</v>
      </c>
      <c r="B61" s="82">
        <v>44306</v>
      </c>
      <c r="C61" s="108" t="s">
        <v>169</v>
      </c>
      <c r="D61" s="76" t="s">
        <v>634</v>
      </c>
      <c r="E61" s="7" t="s">
        <v>488</v>
      </c>
      <c r="F61" s="76" t="s">
        <v>635</v>
      </c>
      <c r="G61" s="76" t="s">
        <v>639</v>
      </c>
      <c r="H61" s="28" t="s">
        <v>640</v>
      </c>
      <c r="I61" s="109" t="s">
        <v>661</v>
      </c>
      <c r="J61" s="81">
        <v>44342</v>
      </c>
      <c r="K61" s="68" t="s">
        <v>662</v>
      </c>
      <c r="L61" s="106" t="s">
        <v>663</v>
      </c>
      <c r="M61" s="99">
        <v>44522</v>
      </c>
      <c r="N61" s="107">
        <f t="shared" si="1"/>
        <v>328340.34999999998</v>
      </c>
      <c r="O61" s="88" t="s">
        <v>369</v>
      </c>
      <c r="P61" s="14" t="s">
        <v>664</v>
      </c>
      <c r="Q61" s="97"/>
      <c r="R61" s="114"/>
      <c r="S61" s="112"/>
      <c r="T61" s="117">
        <v>59690</v>
      </c>
      <c r="U61" s="18">
        <v>44532</v>
      </c>
      <c r="V61" s="19" t="s">
        <v>250</v>
      </c>
      <c r="W61" s="68" t="s">
        <v>481</v>
      </c>
    </row>
    <row r="62" spans="1:23" ht="54">
      <c r="A62" s="83" t="s">
        <v>633</v>
      </c>
      <c r="B62" s="82">
        <v>44306</v>
      </c>
      <c r="C62" s="108" t="s">
        <v>169</v>
      </c>
      <c r="D62" s="76" t="s">
        <v>634</v>
      </c>
      <c r="E62" s="7" t="s">
        <v>488</v>
      </c>
      <c r="F62" s="76" t="s">
        <v>635</v>
      </c>
      <c r="G62" s="76" t="s">
        <v>639</v>
      </c>
      <c r="H62" s="28" t="s">
        <v>640</v>
      </c>
      <c r="I62" s="109" t="s">
        <v>665</v>
      </c>
      <c r="J62" s="81">
        <v>44342</v>
      </c>
      <c r="K62" s="68" t="s">
        <v>666</v>
      </c>
      <c r="L62" s="106" t="s">
        <v>667</v>
      </c>
      <c r="M62" s="96">
        <v>44533</v>
      </c>
      <c r="N62" s="107">
        <f t="shared" si="1"/>
        <v>268650.34999999998</v>
      </c>
      <c r="O62" s="88" t="s">
        <v>369</v>
      </c>
      <c r="P62" s="14" t="s">
        <v>668</v>
      </c>
      <c r="Q62" s="97"/>
      <c r="R62" s="114"/>
      <c r="S62" s="112"/>
      <c r="T62" s="119">
        <v>59690</v>
      </c>
      <c r="U62" s="48">
        <v>44581</v>
      </c>
      <c r="V62" s="49" t="s">
        <v>195</v>
      </c>
      <c r="W62" s="68" t="s">
        <v>481</v>
      </c>
    </row>
    <row r="63" spans="1:23" ht="54">
      <c r="A63" s="83" t="s">
        <v>633</v>
      </c>
      <c r="B63" s="82">
        <v>44306</v>
      </c>
      <c r="C63" s="108" t="s">
        <v>169</v>
      </c>
      <c r="D63" s="76" t="s">
        <v>634</v>
      </c>
      <c r="E63" s="7" t="s">
        <v>488</v>
      </c>
      <c r="F63" s="76" t="s">
        <v>635</v>
      </c>
      <c r="G63" s="68" t="s">
        <v>669</v>
      </c>
      <c r="H63" s="91" t="s">
        <v>670</v>
      </c>
      <c r="I63" s="80">
        <v>1400540.08</v>
      </c>
      <c r="J63" s="81">
        <v>44342</v>
      </c>
      <c r="K63" s="76" t="s">
        <v>641</v>
      </c>
      <c r="L63" s="106" t="s">
        <v>671</v>
      </c>
      <c r="M63" s="96">
        <v>44350</v>
      </c>
      <c r="N63" s="107">
        <f>I63-R63</f>
        <v>1046133.6600000001</v>
      </c>
      <c r="O63" s="88" t="s">
        <v>369</v>
      </c>
      <c r="P63" s="14" t="s">
        <v>672</v>
      </c>
      <c r="Q63" s="97"/>
      <c r="R63" s="16">
        <v>354406.42</v>
      </c>
      <c r="S63" s="76"/>
      <c r="T63" s="76"/>
      <c r="U63" s="78">
        <v>44385</v>
      </c>
      <c r="V63" s="68" t="s">
        <v>88</v>
      </c>
      <c r="W63" s="68" t="s">
        <v>481</v>
      </c>
    </row>
    <row r="64" spans="1:23" ht="54">
      <c r="A64" s="83" t="s">
        <v>633</v>
      </c>
      <c r="B64" s="82">
        <v>44306</v>
      </c>
      <c r="C64" s="108" t="s">
        <v>169</v>
      </c>
      <c r="D64" s="76" t="s">
        <v>634</v>
      </c>
      <c r="E64" s="7" t="s">
        <v>488</v>
      </c>
      <c r="F64" s="76" t="s">
        <v>635</v>
      </c>
      <c r="G64" s="68" t="s">
        <v>669</v>
      </c>
      <c r="H64" s="91" t="s">
        <v>670</v>
      </c>
      <c r="I64" s="109" t="s">
        <v>644</v>
      </c>
      <c r="J64" s="81">
        <v>44342</v>
      </c>
      <c r="K64" s="68" t="s">
        <v>645</v>
      </c>
      <c r="L64" s="106" t="s">
        <v>673</v>
      </c>
      <c r="M64" s="96">
        <v>44392</v>
      </c>
      <c r="N64" s="107">
        <f t="shared" ref="N64:N66" si="2">N63-S64</f>
        <v>982731.62000000011</v>
      </c>
      <c r="O64" s="88" t="s">
        <v>369</v>
      </c>
      <c r="P64" s="14" t="s">
        <v>674</v>
      </c>
      <c r="Q64" s="97"/>
      <c r="R64" s="114"/>
      <c r="S64" s="16">
        <v>63402.04</v>
      </c>
      <c r="T64" s="76"/>
      <c r="U64" s="18">
        <v>44427</v>
      </c>
      <c r="V64" s="19" t="s">
        <v>648</v>
      </c>
      <c r="W64" s="68" t="s">
        <v>481</v>
      </c>
    </row>
    <row r="65" spans="1:23" ht="54">
      <c r="A65" s="83" t="s">
        <v>633</v>
      </c>
      <c r="B65" s="82">
        <v>44306</v>
      </c>
      <c r="C65" s="108" t="s">
        <v>169</v>
      </c>
      <c r="D65" s="76" t="s">
        <v>634</v>
      </c>
      <c r="E65" s="7" t="s">
        <v>488</v>
      </c>
      <c r="F65" s="76" t="s">
        <v>635</v>
      </c>
      <c r="G65" s="68" t="s">
        <v>669</v>
      </c>
      <c r="H65" s="91" t="s">
        <v>670</v>
      </c>
      <c r="I65" s="109" t="s">
        <v>649</v>
      </c>
      <c r="J65" s="81">
        <v>44342</v>
      </c>
      <c r="K65" s="68" t="s">
        <v>650</v>
      </c>
      <c r="L65" s="106" t="s">
        <v>675</v>
      </c>
      <c r="M65" s="96">
        <v>44432</v>
      </c>
      <c r="N65" s="107">
        <f t="shared" si="2"/>
        <v>903479.07000000007</v>
      </c>
      <c r="O65" s="88" t="s">
        <v>369</v>
      </c>
      <c r="P65" s="14" t="s">
        <v>676</v>
      </c>
      <c r="Q65" s="120"/>
      <c r="R65" s="121"/>
      <c r="S65" s="16">
        <v>79252.55</v>
      </c>
      <c r="T65" s="75"/>
      <c r="U65" s="78">
        <v>44476</v>
      </c>
      <c r="V65" s="68" t="s">
        <v>154</v>
      </c>
      <c r="W65" s="68" t="s">
        <v>481</v>
      </c>
    </row>
    <row r="66" spans="1:23" ht="54">
      <c r="A66" s="83" t="s">
        <v>633</v>
      </c>
      <c r="B66" s="82">
        <v>44306</v>
      </c>
      <c r="C66" s="108" t="s">
        <v>169</v>
      </c>
      <c r="D66" s="76" t="s">
        <v>634</v>
      </c>
      <c r="E66" s="7" t="s">
        <v>488</v>
      </c>
      <c r="F66" s="76" t="s">
        <v>635</v>
      </c>
      <c r="G66" s="68" t="s">
        <v>669</v>
      </c>
      <c r="H66" s="91" t="s">
        <v>670</v>
      </c>
      <c r="I66" s="109" t="s">
        <v>653</v>
      </c>
      <c r="J66" s="81">
        <v>44342</v>
      </c>
      <c r="K66" s="68" t="s">
        <v>654</v>
      </c>
      <c r="L66" s="106" t="s">
        <v>677</v>
      </c>
      <c r="M66" s="96">
        <v>44462</v>
      </c>
      <c r="N66" s="107">
        <f t="shared" si="2"/>
        <v>808376.01</v>
      </c>
      <c r="O66" s="88" t="s">
        <v>369</v>
      </c>
      <c r="P66" s="14" t="s">
        <v>678</v>
      </c>
      <c r="Q66" s="97"/>
      <c r="R66" s="114"/>
      <c r="S66" s="16">
        <v>95103.06</v>
      </c>
      <c r="T66" s="76"/>
      <c r="U66" s="18">
        <v>44497</v>
      </c>
      <c r="V66" s="19" t="s">
        <v>184</v>
      </c>
      <c r="W66" s="68" t="s">
        <v>481</v>
      </c>
    </row>
    <row r="67" spans="1:23" ht="54">
      <c r="A67" s="83" t="s">
        <v>633</v>
      </c>
      <c r="B67" s="82">
        <v>44306</v>
      </c>
      <c r="C67" s="108" t="s">
        <v>169</v>
      </c>
      <c r="D67" s="76" t="s">
        <v>634</v>
      </c>
      <c r="E67" s="7" t="s">
        <v>488</v>
      </c>
      <c r="F67" s="76" t="s">
        <v>635</v>
      </c>
      <c r="G67" s="68" t="s">
        <v>669</v>
      </c>
      <c r="H67" s="91" t="s">
        <v>670</v>
      </c>
      <c r="I67" s="109" t="s">
        <v>657</v>
      </c>
      <c r="J67" s="81">
        <v>44342</v>
      </c>
      <c r="K67" s="68" t="s">
        <v>658</v>
      </c>
      <c r="L67" s="106" t="s">
        <v>679</v>
      </c>
      <c r="M67" s="99">
        <v>44495</v>
      </c>
      <c r="N67" s="107">
        <f t="shared" ref="N67:N69" si="3">N66-T67</f>
        <v>681571.93</v>
      </c>
      <c r="O67" s="88" t="s">
        <v>369</v>
      </c>
      <c r="P67" s="14" t="s">
        <v>680</v>
      </c>
      <c r="Q67" s="97"/>
      <c r="R67" s="114"/>
      <c r="S67" s="112"/>
      <c r="T67" s="16">
        <v>126804.08</v>
      </c>
      <c r="U67" s="18">
        <v>44532</v>
      </c>
      <c r="V67" s="19" t="s">
        <v>250</v>
      </c>
      <c r="W67" s="68" t="s">
        <v>481</v>
      </c>
    </row>
    <row r="68" spans="1:23" ht="54">
      <c r="A68" s="83" t="s">
        <v>633</v>
      </c>
      <c r="B68" s="82">
        <v>44306</v>
      </c>
      <c r="C68" s="108" t="s">
        <v>169</v>
      </c>
      <c r="D68" s="76" t="s">
        <v>634</v>
      </c>
      <c r="E68" s="7" t="s">
        <v>488</v>
      </c>
      <c r="F68" s="76" t="s">
        <v>635</v>
      </c>
      <c r="G68" s="68" t="s">
        <v>669</v>
      </c>
      <c r="H68" s="91" t="s">
        <v>670</v>
      </c>
      <c r="I68" s="109" t="s">
        <v>661</v>
      </c>
      <c r="J68" s="81">
        <v>44342</v>
      </c>
      <c r="K68" s="68" t="s">
        <v>662</v>
      </c>
      <c r="L68" s="106" t="s">
        <v>681</v>
      </c>
      <c r="M68" s="99">
        <v>44523</v>
      </c>
      <c r="N68" s="107">
        <f t="shared" si="3"/>
        <v>554767.85000000009</v>
      </c>
      <c r="O68" s="88" t="s">
        <v>369</v>
      </c>
      <c r="P68" s="14" t="s">
        <v>682</v>
      </c>
      <c r="Q68" s="97"/>
      <c r="R68" s="114"/>
      <c r="S68" s="112"/>
      <c r="T68" s="16">
        <v>126804.08</v>
      </c>
      <c r="U68" s="18">
        <v>44532</v>
      </c>
      <c r="V68" s="19" t="s">
        <v>250</v>
      </c>
      <c r="W68" s="68" t="s">
        <v>481</v>
      </c>
    </row>
    <row r="69" spans="1:23" ht="54">
      <c r="A69" s="83" t="s">
        <v>633</v>
      </c>
      <c r="B69" s="82">
        <v>44306</v>
      </c>
      <c r="C69" s="108" t="s">
        <v>169</v>
      </c>
      <c r="D69" s="76" t="s">
        <v>634</v>
      </c>
      <c r="E69" s="7" t="s">
        <v>488</v>
      </c>
      <c r="F69" s="76" t="s">
        <v>635</v>
      </c>
      <c r="G69" s="68" t="s">
        <v>669</v>
      </c>
      <c r="H69" s="91" t="s">
        <v>670</v>
      </c>
      <c r="I69" s="109" t="s">
        <v>665</v>
      </c>
      <c r="J69" s="81">
        <v>44342</v>
      </c>
      <c r="K69" s="68" t="s">
        <v>666</v>
      </c>
      <c r="L69" s="106" t="s">
        <v>683</v>
      </c>
      <c r="M69" s="99">
        <v>44523</v>
      </c>
      <c r="N69" s="107">
        <f t="shared" si="3"/>
        <v>443814.28000000009</v>
      </c>
      <c r="O69" s="88" t="s">
        <v>369</v>
      </c>
      <c r="P69" s="14" t="s">
        <v>684</v>
      </c>
      <c r="Q69" s="97"/>
      <c r="R69" s="114"/>
      <c r="S69" s="112"/>
      <c r="T69" s="16">
        <v>110953.57</v>
      </c>
      <c r="U69" s="18">
        <v>44532</v>
      </c>
      <c r="V69" s="19" t="s">
        <v>250</v>
      </c>
      <c r="W69" s="68" t="s">
        <v>481</v>
      </c>
    </row>
    <row r="70" spans="1:23" ht="54">
      <c r="A70" s="83" t="s">
        <v>685</v>
      </c>
      <c r="B70" s="82">
        <v>44320</v>
      </c>
      <c r="C70" s="108" t="s">
        <v>169</v>
      </c>
      <c r="D70" s="76" t="s">
        <v>686</v>
      </c>
      <c r="E70" s="115" t="s">
        <v>364</v>
      </c>
      <c r="F70" s="76" t="s">
        <v>687</v>
      </c>
      <c r="G70" s="76" t="s">
        <v>688</v>
      </c>
      <c r="H70" s="91" t="s">
        <v>689</v>
      </c>
      <c r="I70" s="80">
        <v>59325</v>
      </c>
      <c r="J70" s="81">
        <v>44343</v>
      </c>
      <c r="K70" s="82">
        <v>44355</v>
      </c>
      <c r="L70" s="106" t="s">
        <v>690</v>
      </c>
      <c r="M70" s="96">
        <v>44362</v>
      </c>
      <c r="N70" s="107">
        <v>0</v>
      </c>
      <c r="O70" s="88" t="s">
        <v>369</v>
      </c>
      <c r="P70" s="14" t="s">
        <v>691</v>
      </c>
      <c r="Q70" s="97"/>
      <c r="R70" s="113">
        <v>59325</v>
      </c>
      <c r="S70" s="76"/>
      <c r="T70" s="76"/>
      <c r="U70" s="78">
        <v>44392</v>
      </c>
      <c r="V70" s="68" t="s">
        <v>692</v>
      </c>
      <c r="W70" s="68" t="s">
        <v>481</v>
      </c>
    </row>
    <row r="71" spans="1:23" ht="54">
      <c r="A71" s="83" t="s">
        <v>685</v>
      </c>
      <c r="B71" s="82">
        <v>44320</v>
      </c>
      <c r="C71" s="108" t="s">
        <v>169</v>
      </c>
      <c r="D71" s="76" t="s">
        <v>686</v>
      </c>
      <c r="E71" s="115" t="s">
        <v>364</v>
      </c>
      <c r="F71" s="76" t="s">
        <v>687</v>
      </c>
      <c r="G71" s="76" t="s">
        <v>693</v>
      </c>
      <c r="H71" s="91" t="s">
        <v>694</v>
      </c>
      <c r="I71" s="80">
        <v>48533.84</v>
      </c>
      <c r="J71" s="81">
        <v>44344</v>
      </c>
      <c r="K71" s="82">
        <v>44356</v>
      </c>
      <c r="L71" s="106" t="s">
        <v>695</v>
      </c>
      <c r="M71" s="96">
        <v>44378</v>
      </c>
      <c r="N71" s="107">
        <v>0</v>
      </c>
      <c r="O71" s="88" t="s">
        <v>369</v>
      </c>
      <c r="P71" s="14" t="s">
        <v>696</v>
      </c>
      <c r="Q71" s="97"/>
      <c r="R71" s="31">
        <v>48533.84</v>
      </c>
      <c r="S71" s="76"/>
      <c r="T71" s="76"/>
      <c r="U71" s="18">
        <v>44413</v>
      </c>
      <c r="V71" s="19" t="s">
        <v>124</v>
      </c>
      <c r="W71" s="76" t="s">
        <v>372</v>
      </c>
    </row>
    <row r="72" spans="1:23" ht="54">
      <c r="A72" s="83" t="s">
        <v>685</v>
      </c>
      <c r="B72" s="82">
        <v>44320</v>
      </c>
      <c r="C72" s="108" t="s">
        <v>169</v>
      </c>
      <c r="D72" s="76" t="s">
        <v>686</v>
      </c>
      <c r="E72" s="115" t="s">
        <v>364</v>
      </c>
      <c r="F72" s="76" t="s">
        <v>687</v>
      </c>
      <c r="G72" s="68" t="s">
        <v>629</v>
      </c>
      <c r="H72" s="28" t="s">
        <v>697</v>
      </c>
      <c r="I72" s="80">
        <f>619.77*403.41</f>
        <v>250021.41570000001</v>
      </c>
      <c r="J72" s="81">
        <v>44342</v>
      </c>
      <c r="K72" s="116">
        <v>44354</v>
      </c>
      <c r="L72" s="106" t="s">
        <v>698</v>
      </c>
      <c r="M72" s="96">
        <v>44384</v>
      </c>
      <c r="N72" s="107">
        <v>0</v>
      </c>
      <c r="O72" s="88" t="s">
        <v>369</v>
      </c>
      <c r="P72" s="14" t="s">
        <v>699</v>
      </c>
      <c r="Q72" s="97"/>
      <c r="R72" s="23"/>
      <c r="S72" s="31">
        <f>622.34*338.86</f>
        <v>210886.13240000003</v>
      </c>
      <c r="T72" s="76"/>
      <c r="U72" s="87">
        <v>44420</v>
      </c>
      <c r="V72" s="6" t="s">
        <v>700</v>
      </c>
      <c r="W72" s="68" t="s">
        <v>701</v>
      </c>
    </row>
    <row r="73" spans="1:23" ht="54">
      <c r="A73" s="83" t="s">
        <v>685</v>
      </c>
      <c r="B73" s="82">
        <v>44320</v>
      </c>
      <c r="C73" s="108" t="s">
        <v>169</v>
      </c>
      <c r="D73" s="76" t="s">
        <v>686</v>
      </c>
      <c r="E73" s="115" t="s">
        <v>364</v>
      </c>
      <c r="F73" s="76" t="s">
        <v>687</v>
      </c>
      <c r="G73" s="76" t="s">
        <v>702</v>
      </c>
      <c r="H73" s="91" t="s">
        <v>703</v>
      </c>
      <c r="I73" s="80">
        <v>411847.66</v>
      </c>
      <c r="J73" s="81">
        <v>44342</v>
      </c>
      <c r="K73" s="116">
        <v>44354</v>
      </c>
      <c r="L73" s="106" t="s">
        <v>704</v>
      </c>
      <c r="M73" s="96">
        <v>44355</v>
      </c>
      <c r="N73" s="107">
        <v>0</v>
      </c>
      <c r="O73" s="88" t="s">
        <v>369</v>
      </c>
      <c r="P73" s="14" t="s">
        <v>705</v>
      </c>
      <c r="Q73" s="97"/>
      <c r="R73" s="113">
        <v>411847.66</v>
      </c>
      <c r="S73" s="76"/>
      <c r="T73" s="76"/>
      <c r="U73" s="78">
        <v>44378</v>
      </c>
      <c r="V73" s="68" t="s">
        <v>83</v>
      </c>
      <c r="W73" s="76" t="s">
        <v>372</v>
      </c>
    </row>
    <row r="74" spans="1:23" ht="54">
      <c r="A74" s="83" t="s">
        <v>685</v>
      </c>
      <c r="B74" s="82">
        <v>44320</v>
      </c>
      <c r="C74" s="108" t="s">
        <v>169</v>
      </c>
      <c r="D74" s="76" t="s">
        <v>686</v>
      </c>
      <c r="E74" s="115" t="s">
        <v>364</v>
      </c>
      <c r="F74" s="76" t="s">
        <v>687</v>
      </c>
      <c r="G74" s="76" t="s">
        <v>706</v>
      </c>
      <c r="H74" s="28" t="s">
        <v>707</v>
      </c>
      <c r="I74" s="80">
        <v>623760</v>
      </c>
      <c r="J74" s="81">
        <v>44342</v>
      </c>
      <c r="K74" s="116">
        <v>44354</v>
      </c>
      <c r="L74" s="106" t="s">
        <v>708</v>
      </c>
      <c r="M74" s="96">
        <v>44361</v>
      </c>
      <c r="N74" s="107">
        <v>0</v>
      </c>
      <c r="O74" s="88" t="s">
        <v>369</v>
      </c>
      <c r="P74" s="14" t="s">
        <v>709</v>
      </c>
      <c r="Q74" s="97"/>
      <c r="R74" s="113">
        <v>623760</v>
      </c>
      <c r="S74" s="76"/>
      <c r="T74" s="76"/>
      <c r="U74" s="78">
        <v>44392</v>
      </c>
      <c r="V74" s="68" t="s">
        <v>692</v>
      </c>
      <c r="W74" s="76" t="s">
        <v>372</v>
      </c>
    </row>
    <row r="75" spans="1:23" ht="54">
      <c r="A75" s="83" t="s">
        <v>685</v>
      </c>
      <c r="B75" s="82">
        <v>44320</v>
      </c>
      <c r="C75" s="108" t="s">
        <v>169</v>
      </c>
      <c r="D75" s="76" t="s">
        <v>686</v>
      </c>
      <c r="E75" s="115" t="s">
        <v>364</v>
      </c>
      <c r="F75" s="76" t="s">
        <v>687</v>
      </c>
      <c r="G75" s="76" t="s">
        <v>710</v>
      </c>
      <c r="H75" s="91" t="s">
        <v>711</v>
      </c>
      <c r="I75" s="80">
        <v>453356</v>
      </c>
      <c r="J75" s="81">
        <v>44342</v>
      </c>
      <c r="K75" s="116">
        <v>44354</v>
      </c>
      <c r="L75" s="106" t="s">
        <v>712</v>
      </c>
      <c r="M75" s="96">
        <v>44351</v>
      </c>
      <c r="N75" s="107">
        <v>0</v>
      </c>
      <c r="O75" s="88" t="s">
        <v>369</v>
      </c>
      <c r="P75" s="14" t="s">
        <v>713</v>
      </c>
      <c r="Q75" s="97"/>
      <c r="R75" s="113">
        <v>453356</v>
      </c>
      <c r="S75" s="76"/>
      <c r="T75" s="76"/>
      <c r="U75" s="78">
        <v>44385</v>
      </c>
      <c r="V75" s="68" t="s">
        <v>88</v>
      </c>
      <c r="W75" s="76" t="s">
        <v>372</v>
      </c>
    </row>
    <row r="76" spans="1:23" ht="67.5">
      <c r="A76" s="83" t="s">
        <v>714</v>
      </c>
      <c r="B76" s="82">
        <v>44321</v>
      </c>
      <c r="C76" s="108" t="s">
        <v>169</v>
      </c>
      <c r="D76" s="76" t="s">
        <v>715</v>
      </c>
      <c r="E76" s="115" t="s">
        <v>364</v>
      </c>
      <c r="F76" s="76" t="s">
        <v>436</v>
      </c>
      <c r="G76" s="76" t="s">
        <v>569</v>
      </c>
      <c r="H76" s="28" t="s">
        <v>716</v>
      </c>
      <c r="I76" s="80">
        <v>496949.14</v>
      </c>
      <c r="J76" s="81">
        <v>44466</v>
      </c>
      <c r="K76" s="82">
        <v>44355</v>
      </c>
      <c r="L76" s="106" t="s">
        <v>717</v>
      </c>
      <c r="M76" s="96">
        <v>44355</v>
      </c>
      <c r="N76" s="107">
        <v>0</v>
      </c>
      <c r="O76" s="88" t="s">
        <v>369</v>
      </c>
      <c r="P76" s="14" t="s">
        <v>718</v>
      </c>
      <c r="Q76" s="97"/>
      <c r="R76" s="113">
        <v>496949.14</v>
      </c>
      <c r="S76" s="76"/>
      <c r="T76" s="8"/>
      <c r="U76" s="78">
        <v>44385</v>
      </c>
      <c r="V76" s="68" t="s">
        <v>88</v>
      </c>
      <c r="W76" s="76" t="s">
        <v>372</v>
      </c>
    </row>
    <row r="77" spans="1:23" ht="54">
      <c r="A77" s="83" t="s">
        <v>714</v>
      </c>
      <c r="B77" s="82">
        <v>44321</v>
      </c>
      <c r="C77" s="108" t="s">
        <v>169</v>
      </c>
      <c r="D77" s="76" t="s">
        <v>715</v>
      </c>
      <c r="E77" s="115" t="s">
        <v>364</v>
      </c>
      <c r="F77" s="76" t="s">
        <v>436</v>
      </c>
      <c r="G77" s="76" t="s">
        <v>482</v>
      </c>
      <c r="H77" s="28" t="s">
        <v>719</v>
      </c>
      <c r="I77" s="80">
        <v>76275</v>
      </c>
      <c r="J77" s="81">
        <v>44342</v>
      </c>
      <c r="K77" s="82">
        <v>44354</v>
      </c>
      <c r="L77" s="106" t="s">
        <v>720</v>
      </c>
      <c r="M77" s="96">
        <v>44357</v>
      </c>
      <c r="N77" s="107">
        <v>0</v>
      </c>
      <c r="O77" s="88" t="s">
        <v>369</v>
      </c>
      <c r="P77" s="14" t="s">
        <v>721</v>
      </c>
      <c r="Q77" s="97"/>
      <c r="R77" s="113">
        <v>76275</v>
      </c>
      <c r="S77" s="76"/>
      <c r="T77" s="76"/>
      <c r="U77" s="78">
        <v>44392</v>
      </c>
      <c r="V77" s="68" t="s">
        <v>692</v>
      </c>
      <c r="W77" s="76" t="s">
        <v>372</v>
      </c>
    </row>
    <row r="78" spans="1:23" ht="54">
      <c r="A78" s="83" t="s">
        <v>714</v>
      </c>
      <c r="B78" s="82">
        <v>44321</v>
      </c>
      <c r="C78" s="108" t="s">
        <v>169</v>
      </c>
      <c r="D78" s="76" t="s">
        <v>715</v>
      </c>
      <c r="E78" s="115" t="s">
        <v>364</v>
      </c>
      <c r="F78" s="76" t="s">
        <v>436</v>
      </c>
      <c r="G78" s="76" t="s">
        <v>722</v>
      </c>
      <c r="H78" s="28" t="s">
        <v>723</v>
      </c>
      <c r="I78" s="80">
        <v>155714</v>
      </c>
      <c r="J78" s="81">
        <v>44347</v>
      </c>
      <c r="K78" s="82">
        <v>44357</v>
      </c>
      <c r="L78" s="106" t="s">
        <v>724</v>
      </c>
      <c r="M78" s="96">
        <v>44355</v>
      </c>
      <c r="N78" s="107">
        <v>0</v>
      </c>
      <c r="O78" s="88" t="s">
        <v>369</v>
      </c>
      <c r="P78" s="14" t="s">
        <v>725</v>
      </c>
      <c r="Q78" s="97"/>
      <c r="R78" s="113">
        <v>155714</v>
      </c>
      <c r="S78" s="76"/>
      <c r="T78" s="76"/>
      <c r="U78" s="78">
        <v>44385</v>
      </c>
      <c r="V78" s="68" t="s">
        <v>88</v>
      </c>
      <c r="W78" s="76" t="s">
        <v>372</v>
      </c>
    </row>
    <row r="79" spans="1:23" ht="54">
      <c r="A79" s="83" t="s">
        <v>714</v>
      </c>
      <c r="B79" s="82">
        <v>44321</v>
      </c>
      <c r="C79" s="108" t="s">
        <v>169</v>
      </c>
      <c r="D79" s="76" t="s">
        <v>715</v>
      </c>
      <c r="E79" s="115" t="s">
        <v>364</v>
      </c>
      <c r="F79" s="76" t="s">
        <v>436</v>
      </c>
      <c r="G79" s="76" t="s">
        <v>449</v>
      </c>
      <c r="H79" s="28" t="s">
        <v>726</v>
      </c>
      <c r="I79" s="80">
        <v>350526</v>
      </c>
      <c r="J79" s="81">
        <v>44344</v>
      </c>
      <c r="K79" s="82">
        <v>44356</v>
      </c>
      <c r="L79" s="106" t="s">
        <v>727</v>
      </c>
      <c r="M79" s="96">
        <v>44355</v>
      </c>
      <c r="N79" s="107">
        <v>0</v>
      </c>
      <c r="O79" s="88" t="s">
        <v>369</v>
      </c>
      <c r="P79" s="14" t="s">
        <v>728</v>
      </c>
      <c r="Q79" s="97"/>
      <c r="R79" s="113">
        <v>350526</v>
      </c>
      <c r="S79" s="76"/>
      <c r="T79" s="76"/>
      <c r="U79" s="78">
        <v>44385</v>
      </c>
      <c r="V79" s="68" t="s">
        <v>88</v>
      </c>
      <c r="W79" s="76" t="s">
        <v>372</v>
      </c>
    </row>
    <row r="80" spans="1:23" ht="54">
      <c r="A80" s="9" t="s">
        <v>729</v>
      </c>
      <c r="B80" s="82">
        <v>44313</v>
      </c>
      <c r="C80" s="66" t="s">
        <v>20</v>
      </c>
      <c r="D80" s="76" t="s">
        <v>730</v>
      </c>
      <c r="E80" s="115" t="s">
        <v>364</v>
      </c>
      <c r="F80" s="76" t="s">
        <v>731</v>
      </c>
      <c r="G80" s="76" t="s">
        <v>732</v>
      </c>
      <c r="H80" s="76" t="s">
        <v>733</v>
      </c>
      <c r="I80" s="80">
        <v>118650</v>
      </c>
      <c r="J80" s="81">
        <v>44342</v>
      </c>
      <c r="K80" s="82">
        <v>44356</v>
      </c>
      <c r="L80" s="83" t="s">
        <v>734</v>
      </c>
      <c r="M80" s="96">
        <v>44347</v>
      </c>
      <c r="N80" s="107">
        <v>0</v>
      </c>
      <c r="O80" s="88" t="s">
        <v>369</v>
      </c>
      <c r="P80" s="14" t="s">
        <v>735</v>
      </c>
      <c r="Q80" s="97"/>
      <c r="R80" s="113">
        <v>118650</v>
      </c>
      <c r="S80" s="76"/>
      <c r="T80" s="76"/>
      <c r="U80" s="78">
        <v>44378</v>
      </c>
      <c r="V80" s="68" t="s">
        <v>83</v>
      </c>
      <c r="W80" s="68" t="s">
        <v>736</v>
      </c>
    </row>
    <row r="81" spans="1:23" ht="54">
      <c r="A81" s="83" t="s">
        <v>737</v>
      </c>
      <c r="B81" s="82">
        <v>44321</v>
      </c>
      <c r="C81" s="108" t="s">
        <v>169</v>
      </c>
      <c r="D81" s="76" t="s">
        <v>738</v>
      </c>
      <c r="E81" s="115" t="s">
        <v>364</v>
      </c>
      <c r="F81" s="76" t="s">
        <v>524</v>
      </c>
      <c r="G81" s="76" t="s">
        <v>401</v>
      </c>
      <c r="H81" s="76" t="s">
        <v>739</v>
      </c>
      <c r="I81" s="80">
        <v>13345.3</v>
      </c>
      <c r="J81" s="81">
        <v>44340</v>
      </c>
      <c r="K81" s="82">
        <v>44350</v>
      </c>
      <c r="L81" s="106" t="s">
        <v>740</v>
      </c>
      <c r="M81" s="96">
        <v>44355</v>
      </c>
      <c r="N81" s="107">
        <v>0</v>
      </c>
      <c r="O81" s="88" t="s">
        <v>41</v>
      </c>
      <c r="P81" s="14" t="s">
        <v>741</v>
      </c>
      <c r="Q81" s="97"/>
      <c r="R81" s="113">
        <v>13345.3</v>
      </c>
      <c r="S81" s="122"/>
      <c r="T81" s="76"/>
      <c r="U81" s="78">
        <v>44385</v>
      </c>
      <c r="V81" s="68" t="s">
        <v>88</v>
      </c>
      <c r="W81" s="76" t="s">
        <v>372</v>
      </c>
    </row>
    <row r="82" spans="1:23" ht="54">
      <c r="A82" s="83" t="s">
        <v>737</v>
      </c>
      <c r="B82" s="82">
        <v>44321</v>
      </c>
      <c r="C82" s="108" t="s">
        <v>169</v>
      </c>
      <c r="D82" s="76" t="s">
        <v>738</v>
      </c>
      <c r="E82" s="115" t="s">
        <v>364</v>
      </c>
      <c r="F82" s="76" t="s">
        <v>524</v>
      </c>
      <c r="G82" s="76" t="s">
        <v>514</v>
      </c>
      <c r="H82" s="68" t="s">
        <v>742</v>
      </c>
      <c r="I82" s="80">
        <v>86445</v>
      </c>
      <c r="J82" s="81">
        <v>44340</v>
      </c>
      <c r="K82" s="82">
        <v>44350</v>
      </c>
      <c r="L82" s="106" t="s">
        <v>743</v>
      </c>
      <c r="M82" s="96">
        <v>44384</v>
      </c>
      <c r="N82" s="107">
        <v>0</v>
      </c>
      <c r="O82" s="88" t="s">
        <v>41</v>
      </c>
      <c r="P82" s="14" t="s">
        <v>744</v>
      </c>
      <c r="Q82" s="97"/>
      <c r="R82" s="35"/>
      <c r="S82" s="31">
        <v>64833.75</v>
      </c>
      <c r="T82" s="75"/>
      <c r="U82" s="18">
        <v>44420</v>
      </c>
      <c r="V82" s="19" t="s">
        <v>700</v>
      </c>
      <c r="W82" s="68" t="s">
        <v>745</v>
      </c>
    </row>
    <row r="83" spans="1:23" ht="54">
      <c r="A83" s="83" t="s">
        <v>737</v>
      </c>
      <c r="B83" s="82">
        <v>44321</v>
      </c>
      <c r="C83" s="108" t="s">
        <v>169</v>
      </c>
      <c r="D83" s="76" t="s">
        <v>738</v>
      </c>
      <c r="E83" s="115" t="s">
        <v>364</v>
      </c>
      <c r="F83" s="76" t="s">
        <v>524</v>
      </c>
      <c r="G83" s="76" t="s">
        <v>525</v>
      </c>
      <c r="H83" s="76" t="s">
        <v>746</v>
      </c>
      <c r="I83" s="80">
        <v>134752.5</v>
      </c>
      <c r="J83" s="81">
        <v>44340</v>
      </c>
      <c r="K83" s="82">
        <v>44350</v>
      </c>
      <c r="L83" s="106" t="s">
        <v>747</v>
      </c>
      <c r="M83" s="96">
        <v>44355</v>
      </c>
      <c r="N83" s="107">
        <v>0</v>
      </c>
      <c r="O83" s="88" t="s">
        <v>41</v>
      </c>
      <c r="P83" s="14" t="s">
        <v>748</v>
      </c>
      <c r="Q83" s="97"/>
      <c r="R83" s="113">
        <v>134752.5</v>
      </c>
      <c r="S83" s="102"/>
      <c r="T83" s="76"/>
      <c r="U83" s="78">
        <v>44378</v>
      </c>
      <c r="V83" s="68" t="s">
        <v>83</v>
      </c>
      <c r="W83" s="76" t="s">
        <v>372</v>
      </c>
    </row>
    <row r="84" spans="1:23" ht="67.5">
      <c r="A84" s="83" t="s">
        <v>749</v>
      </c>
      <c r="B84" s="82">
        <v>44306</v>
      </c>
      <c r="C84" s="66" t="s">
        <v>20</v>
      </c>
      <c r="D84" s="76" t="s">
        <v>750</v>
      </c>
      <c r="E84" s="115" t="s">
        <v>364</v>
      </c>
      <c r="F84" s="76" t="s">
        <v>751</v>
      </c>
      <c r="G84" s="68" t="s">
        <v>366</v>
      </c>
      <c r="H84" s="76" t="s">
        <v>752</v>
      </c>
      <c r="I84" s="80">
        <v>117336.375</v>
      </c>
      <c r="J84" s="81">
        <v>44340</v>
      </c>
      <c r="K84" s="82">
        <v>44354</v>
      </c>
      <c r="L84" s="106" t="s">
        <v>753</v>
      </c>
      <c r="M84" s="96">
        <v>44357</v>
      </c>
      <c r="N84" s="107">
        <v>0</v>
      </c>
      <c r="O84" s="88" t="s">
        <v>41</v>
      </c>
      <c r="P84" s="14" t="s">
        <v>754</v>
      </c>
      <c r="Q84" s="97"/>
      <c r="R84" s="113">
        <v>117336.375</v>
      </c>
      <c r="S84" s="76"/>
      <c r="T84" s="76"/>
      <c r="U84" s="78">
        <v>44392</v>
      </c>
      <c r="V84" s="68" t="s">
        <v>692</v>
      </c>
      <c r="W84" s="76" t="s">
        <v>372</v>
      </c>
    </row>
    <row r="85" spans="1:23" ht="67.5">
      <c r="A85" s="83" t="s">
        <v>755</v>
      </c>
      <c r="B85" s="82">
        <v>44322</v>
      </c>
      <c r="C85" s="108" t="s">
        <v>315</v>
      </c>
      <c r="D85" s="76" t="s">
        <v>750</v>
      </c>
      <c r="E85" s="115" t="s">
        <v>364</v>
      </c>
      <c r="F85" s="76" t="s">
        <v>756</v>
      </c>
      <c r="G85" s="76" t="s">
        <v>514</v>
      </c>
      <c r="H85" s="76" t="s">
        <v>757</v>
      </c>
      <c r="I85" s="80">
        <v>172664</v>
      </c>
      <c r="J85" s="81">
        <v>44343</v>
      </c>
      <c r="K85" s="82">
        <v>44357</v>
      </c>
      <c r="L85" s="106" t="s">
        <v>758</v>
      </c>
      <c r="M85" s="96">
        <v>44370</v>
      </c>
      <c r="N85" s="107">
        <v>0</v>
      </c>
      <c r="O85" s="88" t="s">
        <v>41</v>
      </c>
      <c r="P85" s="14" t="s">
        <v>759</v>
      </c>
      <c r="Q85" s="97"/>
      <c r="R85" s="113">
        <v>141584.48000000001</v>
      </c>
      <c r="S85" s="76"/>
      <c r="T85" s="76"/>
      <c r="U85" s="18">
        <v>44406</v>
      </c>
      <c r="V85" s="19" t="s">
        <v>760</v>
      </c>
      <c r="W85" s="68" t="s">
        <v>761</v>
      </c>
    </row>
    <row r="86" spans="1:23" ht="67.5">
      <c r="A86" s="83" t="s">
        <v>755</v>
      </c>
      <c r="B86" s="82">
        <v>44322</v>
      </c>
      <c r="C86" s="108" t="s">
        <v>315</v>
      </c>
      <c r="D86" s="76" t="s">
        <v>750</v>
      </c>
      <c r="E86" s="115" t="s">
        <v>364</v>
      </c>
      <c r="F86" s="76" t="s">
        <v>756</v>
      </c>
      <c r="G86" s="68" t="s">
        <v>397</v>
      </c>
      <c r="H86" s="76" t="s">
        <v>762</v>
      </c>
      <c r="I86" s="80">
        <v>89563.8</v>
      </c>
      <c r="J86" s="81">
        <v>44340</v>
      </c>
      <c r="K86" s="82">
        <v>44354</v>
      </c>
      <c r="L86" s="106" t="s">
        <v>763</v>
      </c>
      <c r="M86" s="96">
        <v>44355</v>
      </c>
      <c r="N86" s="107">
        <v>0</v>
      </c>
      <c r="O86" s="88" t="s">
        <v>41</v>
      </c>
      <c r="P86" s="14" t="s">
        <v>764</v>
      </c>
      <c r="Q86" s="97"/>
      <c r="R86" s="113">
        <v>89563.8</v>
      </c>
      <c r="S86" s="76"/>
      <c r="T86" s="76"/>
      <c r="U86" s="78">
        <v>44385</v>
      </c>
      <c r="V86" s="68" t="s">
        <v>88</v>
      </c>
      <c r="W86" s="76" t="s">
        <v>372</v>
      </c>
    </row>
    <row r="87" spans="1:23" ht="94.5">
      <c r="A87" s="83" t="s">
        <v>765</v>
      </c>
      <c r="B87" s="82">
        <v>44323</v>
      </c>
      <c r="C87" s="19" t="s">
        <v>62</v>
      </c>
      <c r="D87" s="76" t="s">
        <v>766</v>
      </c>
      <c r="E87" s="115" t="s">
        <v>364</v>
      </c>
      <c r="F87" s="76" t="s">
        <v>767</v>
      </c>
      <c r="G87" s="76" t="s">
        <v>437</v>
      </c>
      <c r="H87" s="76" t="s">
        <v>768</v>
      </c>
      <c r="I87" s="80">
        <v>50821.75</v>
      </c>
      <c r="J87" s="81">
        <v>44343</v>
      </c>
      <c r="K87" s="82">
        <v>44351</v>
      </c>
      <c r="L87" s="106" t="s">
        <v>769</v>
      </c>
      <c r="M87" s="96">
        <v>44348</v>
      </c>
      <c r="N87" s="107">
        <v>0</v>
      </c>
      <c r="O87" s="88" t="s">
        <v>41</v>
      </c>
      <c r="P87" s="14" t="s">
        <v>770</v>
      </c>
      <c r="Q87" s="97"/>
      <c r="R87" s="113">
        <v>50821.75</v>
      </c>
      <c r="S87" s="76"/>
      <c r="T87" s="76"/>
      <c r="U87" s="78">
        <v>44385</v>
      </c>
      <c r="V87" s="68" t="s">
        <v>88</v>
      </c>
      <c r="W87" s="76" t="s">
        <v>372</v>
      </c>
    </row>
    <row r="88" spans="1:23" ht="94.5">
      <c r="A88" s="83" t="s">
        <v>765</v>
      </c>
      <c r="B88" s="82">
        <v>44323</v>
      </c>
      <c r="C88" s="19" t="s">
        <v>62</v>
      </c>
      <c r="D88" s="76" t="s">
        <v>766</v>
      </c>
      <c r="E88" s="115" t="s">
        <v>364</v>
      </c>
      <c r="F88" s="76" t="s">
        <v>767</v>
      </c>
      <c r="G88" s="76" t="s">
        <v>771</v>
      </c>
      <c r="H88" s="76" t="s">
        <v>772</v>
      </c>
      <c r="I88" s="80">
        <v>259335</v>
      </c>
      <c r="J88" s="81">
        <v>44343</v>
      </c>
      <c r="K88" s="82">
        <v>44351</v>
      </c>
      <c r="L88" s="106" t="s">
        <v>773</v>
      </c>
      <c r="M88" s="96">
        <v>44357</v>
      </c>
      <c r="N88" s="107">
        <v>0</v>
      </c>
      <c r="O88" s="88" t="s">
        <v>41</v>
      </c>
      <c r="P88" s="14" t="s">
        <v>774</v>
      </c>
      <c r="Q88" s="97"/>
      <c r="R88" s="113">
        <v>259335</v>
      </c>
      <c r="S88" s="76"/>
      <c r="T88" s="76"/>
      <c r="U88" s="78">
        <v>44385</v>
      </c>
      <c r="V88" s="68" t="s">
        <v>88</v>
      </c>
      <c r="W88" s="76" t="s">
        <v>372</v>
      </c>
    </row>
    <row r="89" spans="1:23" ht="94.5">
      <c r="A89" s="83" t="s">
        <v>765</v>
      </c>
      <c r="B89" s="82">
        <v>44323</v>
      </c>
      <c r="C89" s="19" t="s">
        <v>62</v>
      </c>
      <c r="D89" s="76" t="s">
        <v>766</v>
      </c>
      <c r="E89" s="115" t="s">
        <v>364</v>
      </c>
      <c r="F89" s="76" t="s">
        <v>767</v>
      </c>
      <c r="G89" s="68" t="s">
        <v>669</v>
      </c>
      <c r="H89" s="76" t="s">
        <v>775</v>
      </c>
      <c r="I89" s="80">
        <v>170178</v>
      </c>
      <c r="J89" s="81">
        <v>44343</v>
      </c>
      <c r="K89" s="82">
        <v>44350</v>
      </c>
      <c r="L89" s="106" t="s">
        <v>776</v>
      </c>
      <c r="M89" s="96">
        <v>44351</v>
      </c>
      <c r="N89" s="107">
        <v>0</v>
      </c>
      <c r="O89" s="88" t="s">
        <v>41</v>
      </c>
      <c r="P89" s="14" t="s">
        <v>777</v>
      </c>
      <c r="Q89" s="97"/>
      <c r="R89" s="113">
        <v>170178</v>
      </c>
      <c r="S89" s="76"/>
      <c r="T89" s="76"/>
      <c r="U89" s="78">
        <v>44385</v>
      </c>
      <c r="V89" s="68" t="s">
        <v>88</v>
      </c>
      <c r="W89" s="76" t="s">
        <v>372</v>
      </c>
    </row>
    <row r="90" spans="1:23" ht="40.5">
      <c r="A90" s="83" t="s">
        <v>778</v>
      </c>
      <c r="B90" s="82">
        <v>44315</v>
      </c>
      <c r="C90" s="66" t="s">
        <v>20</v>
      </c>
      <c r="D90" s="76" t="s">
        <v>779</v>
      </c>
      <c r="E90" s="68" t="s">
        <v>622</v>
      </c>
      <c r="F90" s="76" t="s">
        <v>623</v>
      </c>
      <c r="G90" s="76" t="s">
        <v>624</v>
      </c>
      <c r="H90" s="76" t="s">
        <v>624</v>
      </c>
      <c r="I90" s="76" t="s">
        <v>624</v>
      </c>
      <c r="J90" s="76" t="s">
        <v>624</v>
      </c>
      <c r="K90" s="76" t="s">
        <v>624</v>
      </c>
      <c r="L90" s="76" t="s">
        <v>624</v>
      </c>
      <c r="M90" s="76" t="s">
        <v>624</v>
      </c>
      <c r="N90" s="84" t="s">
        <v>624</v>
      </c>
      <c r="O90" s="88" t="s">
        <v>369</v>
      </c>
      <c r="P90" s="14" t="s">
        <v>624</v>
      </c>
      <c r="Q90" s="75" t="s">
        <v>624</v>
      </c>
      <c r="R90" s="113" t="s">
        <v>624</v>
      </c>
      <c r="S90" s="76" t="s">
        <v>624</v>
      </c>
      <c r="T90" s="76" t="s">
        <v>624</v>
      </c>
      <c r="U90" s="77" t="s">
        <v>624</v>
      </c>
      <c r="V90" s="76" t="s">
        <v>624</v>
      </c>
      <c r="W90" s="76" t="s">
        <v>624</v>
      </c>
    </row>
    <row r="91" spans="1:23" ht="40.5">
      <c r="A91" s="83" t="s">
        <v>780</v>
      </c>
      <c r="B91" s="82">
        <v>44327</v>
      </c>
      <c r="C91" s="108" t="s">
        <v>142</v>
      </c>
      <c r="D91" s="76" t="s">
        <v>779</v>
      </c>
      <c r="E91" s="68" t="s">
        <v>622</v>
      </c>
      <c r="F91" s="76" t="s">
        <v>623</v>
      </c>
      <c r="G91" s="76" t="s">
        <v>624</v>
      </c>
      <c r="H91" s="76" t="s">
        <v>624</v>
      </c>
      <c r="I91" s="76" t="s">
        <v>624</v>
      </c>
      <c r="J91" s="76" t="s">
        <v>624</v>
      </c>
      <c r="K91" s="76" t="s">
        <v>624</v>
      </c>
      <c r="L91" s="76" t="s">
        <v>624</v>
      </c>
      <c r="M91" s="76" t="s">
        <v>624</v>
      </c>
      <c r="N91" s="84" t="s">
        <v>624</v>
      </c>
      <c r="O91" s="88" t="s">
        <v>369</v>
      </c>
      <c r="P91" s="14" t="s">
        <v>624</v>
      </c>
      <c r="Q91" s="75" t="s">
        <v>624</v>
      </c>
      <c r="R91" s="113" t="s">
        <v>624</v>
      </c>
      <c r="S91" s="122" t="s">
        <v>624</v>
      </c>
      <c r="T91" s="76" t="s">
        <v>624</v>
      </c>
      <c r="U91" s="77" t="s">
        <v>624</v>
      </c>
      <c r="V91" s="76" t="s">
        <v>624</v>
      </c>
      <c r="W91" s="76" t="s">
        <v>624</v>
      </c>
    </row>
    <row r="92" spans="1:23" ht="54">
      <c r="A92" s="83" t="s">
        <v>781</v>
      </c>
      <c r="B92" s="82">
        <v>44334</v>
      </c>
      <c r="C92" s="66" t="s">
        <v>20</v>
      </c>
      <c r="D92" s="76" t="s">
        <v>782</v>
      </c>
      <c r="E92" s="115" t="s">
        <v>364</v>
      </c>
      <c r="F92" s="76" t="s">
        <v>524</v>
      </c>
      <c r="G92" s="68" t="s">
        <v>783</v>
      </c>
      <c r="H92" s="123" t="s">
        <v>784</v>
      </c>
      <c r="I92" s="109">
        <v>855041.62</v>
      </c>
      <c r="J92" s="110">
        <v>44361</v>
      </c>
      <c r="K92" s="116">
        <v>44375</v>
      </c>
      <c r="L92" s="106" t="s">
        <v>785</v>
      </c>
      <c r="M92" s="96">
        <v>44406</v>
      </c>
      <c r="N92" s="107">
        <v>0</v>
      </c>
      <c r="O92" s="88" t="s">
        <v>369</v>
      </c>
      <c r="P92" s="14" t="s">
        <v>786</v>
      </c>
      <c r="Q92" s="97"/>
      <c r="R92" s="124"/>
      <c r="S92" s="31">
        <v>641281.22</v>
      </c>
      <c r="T92" s="75"/>
      <c r="U92" s="18">
        <v>44441</v>
      </c>
      <c r="V92" s="19" t="s">
        <v>141</v>
      </c>
      <c r="W92" s="68" t="s">
        <v>787</v>
      </c>
    </row>
    <row r="93" spans="1:23" ht="54">
      <c r="A93" s="83" t="s">
        <v>781</v>
      </c>
      <c r="B93" s="82">
        <v>44334</v>
      </c>
      <c r="C93" s="66" t="s">
        <v>20</v>
      </c>
      <c r="D93" s="76" t="s">
        <v>782</v>
      </c>
      <c r="E93" s="115" t="s">
        <v>364</v>
      </c>
      <c r="F93" s="76" t="s">
        <v>524</v>
      </c>
      <c r="G93" s="68" t="s">
        <v>466</v>
      </c>
      <c r="H93" s="123" t="s">
        <v>788</v>
      </c>
      <c r="I93" s="109">
        <v>116220.5</v>
      </c>
      <c r="J93" s="110">
        <v>44361</v>
      </c>
      <c r="K93" s="116">
        <v>44375</v>
      </c>
      <c r="L93" s="106" t="s">
        <v>789</v>
      </c>
      <c r="M93" s="96">
        <v>44375</v>
      </c>
      <c r="N93" s="107">
        <v>0</v>
      </c>
      <c r="O93" s="88" t="s">
        <v>369</v>
      </c>
      <c r="P93" s="14" t="s">
        <v>790</v>
      </c>
      <c r="Q93" s="97"/>
      <c r="R93" s="113">
        <v>116220.5</v>
      </c>
      <c r="S93" s="102"/>
      <c r="T93" s="76"/>
      <c r="U93" s="18">
        <v>44406</v>
      </c>
      <c r="V93" s="19" t="s">
        <v>760</v>
      </c>
      <c r="W93" s="76" t="s">
        <v>372</v>
      </c>
    </row>
    <row r="94" spans="1:23" ht="54">
      <c r="A94" s="83" t="s">
        <v>781</v>
      </c>
      <c r="B94" s="82">
        <v>44334</v>
      </c>
      <c r="C94" s="66" t="s">
        <v>20</v>
      </c>
      <c r="D94" s="76" t="s">
        <v>782</v>
      </c>
      <c r="E94" s="115" t="s">
        <v>364</v>
      </c>
      <c r="F94" s="76" t="s">
        <v>524</v>
      </c>
      <c r="G94" s="68" t="s">
        <v>366</v>
      </c>
      <c r="H94" s="125" t="s">
        <v>791</v>
      </c>
      <c r="I94" s="109">
        <v>121991.18</v>
      </c>
      <c r="J94" s="110">
        <v>44361</v>
      </c>
      <c r="K94" s="116">
        <v>44375</v>
      </c>
      <c r="L94" s="106" t="s">
        <v>792</v>
      </c>
      <c r="M94" s="96">
        <v>44370</v>
      </c>
      <c r="N94" s="107">
        <v>0</v>
      </c>
      <c r="O94" s="88" t="s">
        <v>369</v>
      </c>
      <c r="P94" s="14" t="s">
        <v>793</v>
      </c>
      <c r="Q94" s="97"/>
      <c r="R94" s="113">
        <v>121991.18</v>
      </c>
      <c r="S94" s="76"/>
      <c r="T94" s="76"/>
      <c r="U94" s="18">
        <v>44406</v>
      </c>
      <c r="V94" s="19" t="s">
        <v>760</v>
      </c>
      <c r="W94" s="76" t="s">
        <v>372</v>
      </c>
    </row>
    <row r="95" spans="1:23" ht="54">
      <c r="A95" s="83" t="s">
        <v>781</v>
      </c>
      <c r="B95" s="82">
        <v>44334</v>
      </c>
      <c r="C95" s="66" t="s">
        <v>20</v>
      </c>
      <c r="D95" s="76" t="s">
        <v>782</v>
      </c>
      <c r="E95" s="115" t="s">
        <v>364</v>
      </c>
      <c r="F95" s="76" t="s">
        <v>524</v>
      </c>
      <c r="G95" s="68" t="s">
        <v>529</v>
      </c>
      <c r="H95" s="123" t="s">
        <v>794</v>
      </c>
      <c r="I95" s="109">
        <v>517449.6</v>
      </c>
      <c r="J95" s="110">
        <v>44361</v>
      </c>
      <c r="K95" s="116">
        <v>44375</v>
      </c>
      <c r="L95" s="106" t="s">
        <v>795</v>
      </c>
      <c r="M95" s="96">
        <v>44369</v>
      </c>
      <c r="N95" s="107">
        <v>0</v>
      </c>
      <c r="O95" s="111" t="s">
        <v>369</v>
      </c>
      <c r="P95" s="14" t="s">
        <v>796</v>
      </c>
      <c r="Q95" s="97"/>
      <c r="R95" s="113">
        <v>517449.6</v>
      </c>
      <c r="S95" s="76"/>
      <c r="T95" s="76"/>
      <c r="U95" s="18">
        <v>44399</v>
      </c>
      <c r="V95" s="19" t="s">
        <v>119</v>
      </c>
      <c r="W95" s="76" t="s">
        <v>372</v>
      </c>
    </row>
    <row r="96" spans="1:23" ht="67.5">
      <c r="A96" s="83" t="s">
        <v>797</v>
      </c>
      <c r="B96" s="82">
        <v>44334</v>
      </c>
      <c r="C96" s="108" t="s">
        <v>169</v>
      </c>
      <c r="D96" s="76" t="s">
        <v>798</v>
      </c>
      <c r="E96" s="115" t="s">
        <v>364</v>
      </c>
      <c r="F96" s="76" t="s">
        <v>799</v>
      </c>
      <c r="G96" s="68" t="s">
        <v>437</v>
      </c>
      <c r="H96" s="123" t="s">
        <v>800</v>
      </c>
      <c r="I96" s="109">
        <v>81789.399999999994</v>
      </c>
      <c r="J96" s="110">
        <v>44364</v>
      </c>
      <c r="K96" s="116">
        <v>44376</v>
      </c>
      <c r="L96" s="106" t="s">
        <v>801</v>
      </c>
      <c r="M96" s="96">
        <v>44384</v>
      </c>
      <c r="N96" s="107">
        <v>0</v>
      </c>
      <c r="O96" s="111" t="s">
        <v>369</v>
      </c>
      <c r="P96" s="14" t="s">
        <v>802</v>
      </c>
      <c r="Q96" s="97"/>
      <c r="R96" s="118"/>
      <c r="S96" s="113">
        <v>81789.399999999994</v>
      </c>
      <c r="T96" s="76"/>
      <c r="U96" s="18">
        <v>44420</v>
      </c>
      <c r="V96" s="19" t="s">
        <v>700</v>
      </c>
      <c r="W96" s="76" t="s">
        <v>372</v>
      </c>
    </row>
    <row r="97" spans="1:23" ht="67.5">
      <c r="A97" s="83" t="s">
        <v>797</v>
      </c>
      <c r="B97" s="82">
        <v>44334</v>
      </c>
      <c r="C97" s="108" t="s">
        <v>169</v>
      </c>
      <c r="D97" s="76" t="s">
        <v>798</v>
      </c>
      <c r="E97" s="115" t="s">
        <v>364</v>
      </c>
      <c r="F97" s="76" t="s">
        <v>799</v>
      </c>
      <c r="G97" s="68" t="s">
        <v>445</v>
      </c>
      <c r="H97" s="123" t="s">
        <v>803</v>
      </c>
      <c r="I97" s="109">
        <v>84467.5</v>
      </c>
      <c r="J97" s="110">
        <v>44364</v>
      </c>
      <c r="K97" s="116">
        <v>44376</v>
      </c>
      <c r="L97" s="106" t="s">
        <v>804</v>
      </c>
      <c r="M97" s="96">
        <v>44392</v>
      </c>
      <c r="N97" s="107">
        <v>0</v>
      </c>
      <c r="O97" s="111" t="s">
        <v>369</v>
      </c>
      <c r="P97" s="14" t="s">
        <v>805</v>
      </c>
      <c r="Q97" s="97"/>
      <c r="R97" s="84"/>
      <c r="S97" s="113">
        <v>84467.5</v>
      </c>
      <c r="T97" s="76"/>
      <c r="U97" s="18">
        <v>44427</v>
      </c>
      <c r="V97" s="19" t="s">
        <v>648</v>
      </c>
      <c r="W97" s="76" t="s">
        <v>372</v>
      </c>
    </row>
    <row r="98" spans="1:23" ht="67.5">
      <c r="A98" s="83" t="s">
        <v>797</v>
      </c>
      <c r="B98" s="82">
        <v>44334</v>
      </c>
      <c r="C98" s="108" t="s">
        <v>169</v>
      </c>
      <c r="D98" s="76" t="s">
        <v>798</v>
      </c>
      <c r="E98" s="115" t="s">
        <v>364</v>
      </c>
      <c r="F98" s="76" t="s">
        <v>799</v>
      </c>
      <c r="G98" s="68" t="s">
        <v>397</v>
      </c>
      <c r="H98" s="123" t="s">
        <v>806</v>
      </c>
      <c r="I98" s="109">
        <v>49946</v>
      </c>
      <c r="J98" s="110">
        <v>44364</v>
      </c>
      <c r="K98" s="116">
        <v>44376</v>
      </c>
      <c r="L98" s="106" t="s">
        <v>807</v>
      </c>
      <c r="M98" s="96">
        <v>44378</v>
      </c>
      <c r="N98" s="107">
        <v>0</v>
      </c>
      <c r="O98" s="111" t="s">
        <v>369</v>
      </c>
      <c r="P98" s="14" t="s">
        <v>808</v>
      </c>
      <c r="Q98" s="97"/>
      <c r="R98" s="113">
        <v>49946</v>
      </c>
      <c r="S98" s="76"/>
      <c r="T98" s="76"/>
      <c r="U98" s="18">
        <v>44413</v>
      </c>
      <c r="V98" s="19" t="s">
        <v>124</v>
      </c>
      <c r="W98" s="76" t="s">
        <v>372</v>
      </c>
    </row>
    <row r="99" spans="1:23" ht="67.5">
      <c r="A99" s="83" t="s">
        <v>809</v>
      </c>
      <c r="B99" s="82">
        <v>44334</v>
      </c>
      <c r="C99" s="66" t="s">
        <v>20</v>
      </c>
      <c r="D99" s="76" t="s">
        <v>810</v>
      </c>
      <c r="E99" s="115" t="s">
        <v>364</v>
      </c>
      <c r="F99" s="76" t="s">
        <v>553</v>
      </c>
      <c r="G99" s="68" t="s">
        <v>366</v>
      </c>
      <c r="H99" s="123" t="s">
        <v>811</v>
      </c>
      <c r="I99" s="109">
        <v>132216.91</v>
      </c>
      <c r="J99" s="110">
        <v>44361</v>
      </c>
      <c r="K99" s="116">
        <v>44375</v>
      </c>
      <c r="L99" s="106" t="s">
        <v>812</v>
      </c>
      <c r="M99" s="96">
        <v>44370</v>
      </c>
      <c r="N99" s="107">
        <v>0</v>
      </c>
      <c r="O99" s="88" t="s">
        <v>369</v>
      </c>
      <c r="P99" s="14" t="s">
        <v>813</v>
      </c>
      <c r="Q99" s="97"/>
      <c r="R99" s="113">
        <v>132216.91</v>
      </c>
      <c r="S99" s="76"/>
      <c r="T99" s="76"/>
      <c r="U99" s="18">
        <v>44406</v>
      </c>
      <c r="V99" s="19" t="s">
        <v>760</v>
      </c>
      <c r="W99" s="76" t="s">
        <v>372</v>
      </c>
    </row>
    <row r="100" spans="1:23" ht="54">
      <c r="A100" s="83" t="s">
        <v>814</v>
      </c>
      <c r="B100" s="82">
        <v>44329</v>
      </c>
      <c r="C100" s="66" t="s">
        <v>20</v>
      </c>
      <c r="D100" s="76" t="s">
        <v>815</v>
      </c>
      <c r="E100" s="115" t="s">
        <v>364</v>
      </c>
      <c r="F100" s="76" t="s">
        <v>816</v>
      </c>
      <c r="G100" s="68" t="s">
        <v>573</v>
      </c>
      <c r="H100" s="123" t="s">
        <v>817</v>
      </c>
      <c r="I100" s="109">
        <v>234825</v>
      </c>
      <c r="J100" s="110">
        <v>44364</v>
      </c>
      <c r="K100" s="110">
        <v>44378</v>
      </c>
      <c r="L100" s="106" t="s">
        <v>818</v>
      </c>
      <c r="M100" s="96">
        <v>44376</v>
      </c>
      <c r="N100" s="107">
        <v>0</v>
      </c>
      <c r="O100" s="88" t="s">
        <v>41</v>
      </c>
      <c r="P100" s="14" t="s">
        <v>819</v>
      </c>
      <c r="Q100" s="97"/>
      <c r="R100" s="113">
        <v>234825</v>
      </c>
      <c r="S100" s="76"/>
      <c r="T100" s="76"/>
      <c r="U100" s="18">
        <v>44406</v>
      </c>
      <c r="V100" s="19" t="s">
        <v>760</v>
      </c>
      <c r="W100" s="76" t="s">
        <v>372</v>
      </c>
    </row>
    <row r="101" spans="1:23" ht="54">
      <c r="A101" s="83" t="s">
        <v>820</v>
      </c>
      <c r="B101" s="82">
        <v>44340</v>
      </c>
      <c r="C101" s="108" t="s">
        <v>169</v>
      </c>
      <c r="D101" s="76" t="s">
        <v>815</v>
      </c>
      <c r="E101" s="115" t="s">
        <v>364</v>
      </c>
      <c r="F101" s="76" t="s">
        <v>816</v>
      </c>
      <c r="G101" s="68" t="s">
        <v>416</v>
      </c>
      <c r="H101" s="123" t="s">
        <v>821</v>
      </c>
      <c r="I101" s="109">
        <v>486730.55</v>
      </c>
      <c r="J101" s="110">
        <v>44369</v>
      </c>
      <c r="K101" s="110">
        <v>44379</v>
      </c>
      <c r="L101" s="106" t="s">
        <v>822</v>
      </c>
      <c r="M101" s="96">
        <v>44378</v>
      </c>
      <c r="N101" s="107">
        <v>0</v>
      </c>
      <c r="O101" s="88" t="s">
        <v>41</v>
      </c>
      <c r="P101" s="14" t="s">
        <v>823</v>
      </c>
      <c r="Q101" s="97"/>
      <c r="R101" s="113">
        <v>486730.55</v>
      </c>
      <c r="S101" s="76"/>
      <c r="T101" s="76"/>
      <c r="U101" s="18">
        <v>44413</v>
      </c>
      <c r="V101" s="19" t="s">
        <v>124</v>
      </c>
      <c r="W101" s="76" t="s">
        <v>372</v>
      </c>
    </row>
    <row r="102" spans="1:23" ht="54">
      <c r="A102" s="83" t="s">
        <v>824</v>
      </c>
      <c r="B102" s="82">
        <v>44342</v>
      </c>
      <c r="C102" s="108" t="s">
        <v>315</v>
      </c>
      <c r="D102" s="76" t="s">
        <v>825</v>
      </c>
      <c r="E102" s="115" t="s">
        <v>364</v>
      </c>
      <c r="F102" s="76" t="s">
        <v>826</v>
      </c>
      <c r="G102" s="68" t="s">
        <v>441</v>
      </c>
      <c r="H102" s="123" t="s">
        <v>827</v>
      </c>
      <c r="I102" s="109">
        <v>100005</v>
      </c>
      <c r="J102" s="110">
        <v>44396</v>
      </c>
      <c r="K102" s="116">
        <v>44410</v>
      </c>
      <c r="L102" s="106" t="s">
        <v>828</v>
      </c>
      <c r="M102" s="96">
        <v>44407</v>
      </c>
      <c r="N102" s="107">
        <v>0</v>
      </c>
      <c r="O102" s="88" t="s">
        <v>369</v>
      </c>
      <c r="P102" s="14" t="s">
        <v>829</v>
      </c>
      <c r="Q102" s="97"/>
      <c r="R102" s="84"/>
      <c r="S102" s="113">
        <v>100005</v>
      </c>
      <c r="T102" s="76"/>
      <c r="U102" s="18">
        <v>44441</v>
      </c>
      <c r="V102" s="19" t="s">
        <v>141</v>
      </c>
      <c r="W102" s="76" t="s">
        <v>372</v>
      </c>
    </row>
    <row r="103" spans="1:23" ht="54">
      <c r="A103" s="83" t="s">
        <v>824</v>
      </c>
      <c r="B103" s="82">
        <v>44342</v>
      </c>
      <c r="C103" s="108" t="s">
        <v>315</v>
      </c>
      <c r="D103" s="76" t="s">
        <v>825</v>
      </c>
      <c r="E103" s="115" t="s">
        <v>364</v>
      </c>
      <c r="F103" s="76" t="s">
        <v>826</v>
      </c>
      <c r="G103" s="68" t="s">
        <v>830</v>
      </c>
      <c r="H103" s="68" t="s">
        <v>831</v>
      </c>
      <c r="I103" s="109">
        <v>37177</v>
      </c>
      <c r="J103" s="110">
        <v>44382</v>
      </c>
      <c r="K103" s="116">
        <v>44396</v>
      </c>
      <c r="L103" s="106" t="s">
        <v>832</v>
      </c>
      <c r="M103" s="96">
        <v>44393</v>
      </c>
      <c r="N103" s="107">
        <v>0</v>
      </c>
      <c r="O103" s="111" t="s">
        <v>369</v>
      </c>
      <c r="P103" s="14" t="s">
        <v>833</v>
      </c>
      <c r="Q103" s="97"/>
      <c r="R103" s="84"/>
      <c r="S103" s="113">
        <v>37177</v>
      </c>
      <c r="T103" s="76"/>
      <c r="U103" s="18">
        <v>44427</v>
      </c>
      <c r="V103" s="19" t="s">
        <v>648</v>
      </c>
      <c r="W103" s="76" t="s">
        <v>372</v>
      </c>
    </row>
    <row r="104" spans="1:23" ht="54">
      <c r="A104" s="83" t="s">
        <v>824</v>
      </c>
      <c r="B104" s="82">
        <v>44342</v>
      </c>
      <c r="C104" s="108" t="s">
        <v>315</v>
      </c>
      <c r="D104" s="76" t="s">
        <v>825</v>
      </c>
      <c r="E104" s="115" t="s">
        <v>364</v>
      </c>
      <c r="F104" s="76" t="s">
        <v>826</v>
      </c>
      <c r="G104" s="68" t="s">
        <v>449</v>
      </c>
      <c r="H104" s="68" t="s">
        <v>834</v>
      </c>
      <c r="I104" s="109">
        <v>45205.65</v>
      </c>
      <c r="J104" s="110">
        <v>44372</v>
      </c>
      <c r="K104" s="110">
        <v>44386</v>
      </c>
      <c r="L104" s="106" t="s">
        <v>835</v>
      </c>
      <c r="M104" s="96">
        <v>44379</v>
      </c>
      <c r="N104" s="107">
        <v>0</v>
      </c>
      <c r="O104" s="111" t="s">
        <v>369</v>
      </c>
      <c r="P104" s="14" t="s">
        <v>836</v>
      </c>
      <c r="Q104" s="97"/>
      <c r="R104" s="113">
        <v>45205.65</v>
      </c>
      <c r="S104" s="76"/>
      <c r="T104" s="76"/>
      <c r="U104" s="18">
        <v>44413</v>
      </c>
      <c r="V104" s="19" t="s">
        <v>124</v>
      </c>
      <c r="W104" s="76" t="s">
        <v>372</v>
      </c>
    </row>
    <row r="105" spans="1:23" ht="54">
      <c r="A105" s="83" t="s">
        <v>824</v>
      </c>
      <c r="B105" s="82">
        <v>44342</v>
      </c>
      <c r="C105" s="108" t="s">
        <v>315</v>
      </c>
      <c r="D105" s="76" t="s">
        <v>825</v>
      </c>
      <c r="E105" s="115" t="s">
        <v>364</v>
      </c>
      <c r="F105" s="76" t="s">
        <v>826</v>
      </c>
      <c r="G105" s="68" t="s">
        <v>837</v>
      </c>
      <c r="H105" s="68" t="s">
        <v>838</v>
      </c>
      <c r="I105" s="109">
        <v>67766.100000000006</v>
      </c>
      <c r="J105" s="110">
        <v>44372</v>
      </c>
      <c r="K105" s="110">
        <v>44386</v>
      </c>
      <c r="L105" s="106" t="s">
        <v>839</v>
      </c>
      <c r="M105" s="96">
        <v>44392</v>
      </c>
      <c r="N105" s="107">
        <v>0</v>
      </c>
      <c r="O105" s="111" t="s">
        <v>369</v>
      </c>
      <c r="P105" s="14" t="s">
        <v>840</v>
      </c>
      <c r="Q105" s="97"/>
      <c r="R105" s="84"/>
      <c r="S105" s="113">
        <v>67766.100000000006</v>
      </c>
      <c r="T105" s="76"/>
      <c r="U105" s="18">
        <v>44427</v>
      </c>
      <c r="V105" s="19" t="s">
        <v>648</v>
      </c>
      <c r="W105" s="68" t="s">
        <v>841</v>
      </c>
    </row>
    <row r="106" spans="1:23" ht="54">
      <c r="A106" s="106" t="s">
        <v>842</v>
      </c>
      <c r="B106" s="116">
        <v>44358</v>
      </c>
      <c r="C106" s="108" t="s">
        <v>169</v>
      </c>
      <c r="D106" s="68" t="s">
        <v>843</v>
      </c>
      <c r="E106" s="115" t="s">
        <v>364</v>
      </c>
      <c r="F106" s="68" t="s">
        <v>844</v>
      </c>
      <c r="G106" s="68" t="s">
        <v>366</v>
      </c>
      <c r="H106" s="68" t="s">
        <v>845</v>
      </c>
      <c r="I106" s="109">
        <v>126524.68</v>
      </c>
      <c r="J106" s="110">
        <v>44385</v>
      </c>
      <c r="K106" s="116">
        <v>44397</v>
      </c>
      <c r="L106" s="106" t="s">
        <v>846</v>
      </c>
      <c r="M106" s="96">
        <v>44398</v>
      </c>
      <c r="N106" s="107">
        <v>0</v>
      </c>
      <c r="O106" s="111" t="s">
        <v>847</v>
      </c>
      <c r="P106" s="14" t="s">
        <v>848</v>
      </c>
      <c r="Q106" s="97"/>
      <c r="R106" s="84"/>
      <c r="S106" s="113">
        <v>126524.68</v>
      </c>
      <c r="T106" s="76"/>
      <c r="U106" s="78">
        <v>44434</v>
      </c>
      <c r="V106" s="68" t="s">
        <v>129</v>
      </c>
      <c r="W106" s="68" t="s">
        <v>841</v>
      </c>
    </row>
    <row r="107" spans="1:23" ht="54">
      <c r="A107" s="106" t="s">
        <v>842</v>
      </c>
      <c r="B107" s="116">
        <v>44358</v>
      </c>
      <c r="C107" s="108" t="s">
        <v>169</v>
      </c>
      <c r="D107" s="68" t="s">
        <v>843</v>
      </c>
      <c r="E107" s="115" t="s">
        <v>364</v>
      </c>
      <c r="F107" s="68" t="s">
        <v>844</v>
      </c>
      <c r="G107" s="68" t="s">
        <v>449</v>
      </c>
      <c r="H107" s="68" t="s">
        <v>849</v>
      </c>
      <c r="I107" s="109">
        <v>282827.7</v>
      </c>
      <c r="J107" s="110">
        <v>44385</v>
      </c>
      <c r="K107" s="116">
        <v>44397</v>
      </c>
      <c r="L107" s="106" t="s">
        <v>850</v>
      </c>
      <c r="M107" s="96">
        <v>44390</v>
      </c>
      <c r="N107" s="107">
        <v>0</v>
      </c>
      <c r="O107" s="111" t="s">
        <v>847</v>
      </c>
      <c r="P107" s="14" t="s">
        <v>851</v>
      </c>
      <c r="Q107" s="97"/>
      <c r="R107" s="84"/>
      <c r="S107" s="113">
        <v>282827.7</v>
      </c>
      <c r="T107" s="76"/>
      <c r="U107" s="18">
        <v>44427</v>
      </c>
      <c r="V107" s="19" t="s">
        <v>648</v>
      </c>
      <c r="W107" s="68" t="s">
        <v>841</v>
      </c>
    </row>
    <row r="108" spans="1:23" ht="54">
      <c r="A108" s="106" t="s">
        <v>842</v>
      </c>
      <c r="B108" s="116">
        <v>44358</v>
      </c>
      <c r="C108" s="108" t="s">
        <v>169</v>
      </c>
      <c r="D108" s="68" t="s">
        <v>843</v>
      </c>
      <c r="E108" s="115" t="s">
        <v>364</v>
      </c>
      <c r="F108" s="68" t="s">
        <v>844</v>
      </c>
      <c r="G108" s="76" t="s">
        <v>401</v>
      </c>
      <c r="H108" s="68" t="s">
        <v>852</v>
      </c>
      <c r="I108" s="109">
        <v>71133.5</v>
      </c>
      <c r="J108" s="110">
        <v>44385</v>
      </c>
      <c r="K108" s="116">
        <v>44397</v>
      </c>
      <c r="L108" s="106" t="s">
        <v>853</v>
      </c>
      <c r="M108" s="96">
        <v>44393</v>
      </c>
      <c r="N108" s="107">
        <v>0</v>
      </c>
      <c r="O108" s="111" t="s">
        <v>847</v>
      </c>
      <c r="P108" s="14" t="s">
        <v>854</v>
      </c>
      <c r="Q108" s="97"/>
      <c r="R108" s="84"/>
      <c r="S108" s="113">
        <v>71133.5</v>
      </c>
      <c r="T108" s="76"/>
      <c r="U108" s="18">
        <v>44427</v>
      </c>
      <c r="V108" s="19" t="s">
        <v>648</v>
      </c>
      <c r="W108" s="68" t="s">
        <v>841</v>
      </c>
    </row>
    <row r="109" spans="1:23" ht="54">
      <c r="A109" s="106" t="s">
        <v>842</v>
      </c>
      <c r="B109" s="116">
        <v>44358</v>
      </c>
      <c r="C109" s="108" t="s">
        <v>169</v>
      </c>
      <c r="D109" s="68" t="s">
        <v>843</v>
      </c>
      <c r="E109" s="115" t="s">
        <v>364</v>
      </c>
      <c r="F109" s="68" t="s">
        <v>844</v>
      </c>
      <c r="G109" s="68" t="s">
        <v>397</v>
      </c>
      <c r="H109" s="68" t="s">
        <v>855</v>
      </c>
      <c r="I109" s="109">
        <v>26379.85</v>
      </c>
      <c r="J109" s="110">
        <v>44385</v>
      </c>
      <c r="K109" s="116">
        <v>44397</v>
      </c>
      <c r="L109" s="106" t="s">
        <v>856</v>
      </c>
      <c r="M109" s="96">
        <v>44392</v>
      </c>
      <c r="N109" s="107">
        <v>0</v>
      </c>
      <c r="O109" s="111" t="s">
        <v>847</v>
      </c>
      <c r="P109" s="14" t="s">
        <v>857</v>
      </c>
      <c r="Q109" s="97"/>
      <c r="R109" s="84"/>
      <c r="S109" s="113">
        <v>26379.85</v>
      </c>
      <c r="T109" s="76"/>
      <c r="U109" s="18">
        <v>44427</v>
      </c>
      <c r="V109" s="19" t="s">
        <v>648</v>
      </c>
      <c r="W109" s="68" t="s">
        <v>841</v>
      </c>
    </row>
    <row r="110" spans="1:23" ht="54">
      <c r="A110" s="106" t="s">
        <v>858</v>
      </c>
      <c r="B110" s="116">
        <v>44355</v>
      </c>
      <c r="C110" s="66" t="s">
        <v>20</v>
      </c>
      <c r="D110" s="68" t="s">
        <v>859</v>
      </c>
      <c r="E110" s="68" t="s">
        <v>605</v>
      </c>
      <c r="F110" s="76" t="s">
        <v>623</v>
      </c>
      <c r="G110" s="68" t="s">
        <v>860</v>
      </c>
      <c r="H110" s="106" t="s">
        <v>861</v>
      </c>
      <c r="I110" s="109">
        <v>273000</v>
      </c>
      <c r="J110" s="110">
        <v>44392</v>
      </c>
      <c r="K110" s="116">
        <v>44408</v>
      </c>
      <c r="L110" s="106" t="s">
        <v>862</v>
      </c>
      <c r="M110" s="96">
        <v>44404</v>
      </c>
      <c r="N110" s="107">
        <v>0</v>
      </c>
      <c r="O110" s="88" t="s">
        <v>369</v>
      </c>
      <c r="P110" s="14" t="s">
        <v>863</v>
      </c>
      <c r="Q110" s="97"/>
      <c r="R110" s="124"/>
      <c r="S110" s="31">
        <v>273000</v>
      </c>
      <c r="T110" s="75"/>
      <c r="U110" s="18">
        <v>44441</v>
      </c>
      <c r="V110" s="19" t="s">
        <v>141</v>
      </c>
      <c r="W110" s="68" t="s">
        <v>841</v>
      </c>
    </row>
    <row r="111" spans="1:23" ht="54">
      <c r="A111" s="106" t="s">
        <v>858</v>
      </c>
      <c r="B111" s="116">
        <v>44355</v>
      </c>
      <c r="C111" s="66" t="s">
        <v>20</v>
      </c>
      <c r="D111" s="68" t="s">
        <v>859</v>
      </c>
      <c r="E111" s="68" t="s">
        <v>605</v>
      </c>
      <c r="F111" s="76" t="s">
        <v>623</v>
      </c>
      <c r="G111" s="68" t="s">
        <v>860</v>
      </c>
      <c r="H111" s="106" t="s">
        <v>864</v>
      </c>
      <c r="I111" s="109">
        <v>273000</v>
      </c>
      <c r="J111" s="110">
        <v>44517</v>
      </c>
      <c r="K111" s="103">
        <v>44561</v>
      </c>
      <c r="L111" s="106" t="s">
        <v>865</v>
      </c>
      <c r="M111" s="99">
        <v>44523</v>
      </c>
      <c r="N111" s="107">
        <v>0</v>
      </c>
      <c r="O111" s="88" t="s">
        <v>369</v>
      </c>
      <c r="P111" s="14" t="s">
        <v>866</v>
      </c>
      <c r="Q111" s="97"/>
      <c r="R111" s="84"/>
      <c r="S111" s="126"/>
      <c r="T111" s="113">
        <v>273000</v>
      </c>
      <c r="U111" s="18">
        <v>44532</v>
      </c>
      <c r="V111" s="19" t="s">
        <v>250</v>
      </c>
      <c r="W111" s="68" t="s">
        <v>841</v>
      </c>
    </row>
    <row r="112" spans="1:23" ht="54">
      <c r="A112" s="106" t="s">
        <v>867</v>
      </c>
      <c r="B112" s="116">
        <v>44358</v>
      </c>
      <c r="C112" s="108" t="s">
        <v>142</v>
      </c>
      <c r="D112" s="68" t="s">
        <v>859</v>
      </c>
      <c r="E112" s="68" t="s">
        <v>605</v>
      </c>
      <c r="F112" s="76" t="s">
        <v>623</v>
      </c>
      <c r="G112" s="68" t="s">
        <v>860</v>
      </c>
      <c r="H112" s="106" t="s">
        <v>868</v>
      </c>
      <c r="I112" s="109">
        <v>72800</v>
      </c>
      <c r="J112" s="110">
        <v>44392</v>
      </c>
      <c r="K112" s="116">
        <v>44408</v>
      </c>
      <c r="L112" s="106" t="s">
        <v>869</v>
      </c>
      <c r="M112" s="96">
        <v>44404</v>
      </c>
      <c r="N112" s="107">
        <v>0</v>
      </c>
      <c r="O112" s="88" t="s">
        <v>369</v>
      </c>
      <c r="P112" s="14" t="s">
        <v>870</v>
      </c>
      <c r="Q112" s="97"/>
      <c r="R112" s="124"/>
      <c r="S112" s="31">
        <v>72800</v>
      </c>
      <c r="T112" s="75"/>
      <c r="U112" s="18">
        <v>44441</v>
      </c>
      <c r="V112" s="19" t="s">
        <v>141</v>
      </c>
      <c r="W112" s="68" t="s">
        <v>841</v>
      </c>
    </row>
    <row r="113" spans="1:23" ht="54">
      <c r="A113" s="106" t="s">
        <v>867</v>
      </c>
      <c r="B113" s="116">
        <v>44358</v>
      </c>
      <c r="C113" s="108" t="s">
        <v>142</v>
      </c>
      <c r="D113" s="68" t="s">
        <v>859</v>
      </c>
      <c r="E113" s="68" t="s">
        <v>605</v>
      </c>
      <c r="F113" s="76" t="s">
        <v>623</v>
      </c>
      <c r="G113" s="68" t="s">
        <v>860</v>
      </c>
      <c r="H113" s="106" t="s">
        <v>871</v>
      </c>
      <c r="I113" s="109">
        <v>72800</v>
      </c>
      <c r="J113" s="110">
        <v>44531</v>
      </c>
      <c r="K113" s="103">
        <v>44561</v>
      </c>
      <c r="L113" s="106" t="s">
        <v>872</v>
      </c>
      <c r="M113" s="96">
        <v>44533</v>
      </c>
      <c r="N113" s="107">
        <v>0</v>
      </c>
      <c r="O113" s="88" t="s">
        <v>369</v>
      </c>
      <c r="P113" s="14" t="s">
        <v>873</v>
      </c>
      <c r="Q113" s="97"/>
      <c r="R113" s="84"/>
      <c r="S113" s="126"/>
      <c r="T113" s="113">
        <v>72800</v>
      </c>
      <c r="U113" s="48">
        <v>44581</v>
      </c>
      <c r="V113" s="49" t="s">
        <v>195</v>
      </c>
      <c r="W113" s="68" t="s">
        <v>841</v>
      </c>
    </row>
    <row r="114" spans="1:23" ht="67.5">
      <c r="A114" s="106" t="s">
        <v>874</v>
      </c>
      <c r="B114" s="116">
        <v>44358</v>
      </c>
      <c r="C114" s="108" t="s">
        <v>130</v>
      </c>
      <c r="D114" s="68" t="s">
        <v>875</v>
      </c>
      <c r="E114" s="115" t="s">
        <v>364</v>
      </c>
      <c r="F114" s="68" t="s">
        <v>876</v>
      </c>
      <c r="G114" s="68" t="s">
        <v>877</v>
      </c>
      <c r="H114" s="123" t="s">
        <v>821</v>
      </c>
      <c r="I114" s="109">
        <v>98310</v>
      </c>
      <c r="J114" s="110">
        <v>44372</v>
      </c>
      <c r="K114" s="116">
        <v>44390</v>
      </c>
      <c r="L114" s="106" t="s">
        <v>878</v>
      </c>
      <c r="M114" s="96">
        <v>44386</v>
      </c>
      <c r="N114" s="107">
        <v>0</v>
      </c>
      <c r="O114" s="88" t="s">
        <v>369</v>
      </c>
      <c r="P114" s="14" t="s">
        <v>879</v>
      </c>
      <c r="Q114" s="97"/>
      <c r="R114" s="124"/>
      <c r="S114" s="31">
        <v>98310</v>
      </c>
      <c r="T114" s="75"/>
      <c r="U114" s="18">
        <v>44420</v>
      </c>
      <c r="V114" s="19" t="s">
        <v>700</v>
      </c>
      <c r="W114" s="76" t="s">
        <v>372</v>
      </c>
    </row>
    <row r="115" spans="1:23" ht="84.75" customHeight="1">
      <c r="A115" s="106" t="s">
        <v>880</v>
      </c>
      <c r="B115" s="116">
        <v>44358</v>
      </c>
      <c r="C115" s="108" t="s">
        <v>881</v>
      </c>
      <c r="D115" s="68" t="s">
        <v>882</v>
      </c>
      <c r="E115" s="68" t="s">
        <v>622</v>
      </c>
      <c r="F115" s="68" t="s">
        <v>883</v>
      </c>
      <c r="G115" s="68" t="s">
        <v>624</v>
      </c>
      <c r="H115" s="68" t="s">
        <v>624</v>
      </c>
      <c r="I115" s="68" t="s">
        <v>624</v>
      </c>
      <c r="J115" s="68" t="s">
        <v>624</v>
      </c>
      <c r="K115" s="68" t="s">
        <v>624</v>
      </c>
      <c r="L115" s="68" t="s">
        <v>624</v>
      </c>
      <c r="M115" s="68" t="s">
        <v>624</v>
      </c>
      <c r="N115" s="107" t="s">
        <v>624</v>
      </c>
      <c r="O115" s="88" t="s">
        <v>41</v>
      </c>
      <c r="P115" s="14" t="s">
        <v>624</v>
      </c>
      <c r="Q115" s="75" t="s">
        <v>624</v>
      </c>
      <c r="R115" s="127" t="s">
        <v>624</v>
      </c>
      <c r="S115" s="102" t="s">
        <v>624</v>
      </c>
      <c r="T115" s="76" t="s">
        <v>624</v>
      </c>
      <c r="U115" s="77" t="s">
        <v>624</v>
      </c>
      <c r="V115" s="76" t="s">
        <v>624</v>
      </c>
      <c r="W115" s="76" t="s">
        <v>624</v>
      </c>
    </row>
    <row r="116" spans="1:23" ht="81">
      <c r="A116" s="106" t="s">
        <v>884</v>
      </c>
      <c r="B116" s="116">
        <v>44365</v>
      </c>
      <c r="C116" s="108" t="s">
        <v>78</v>
      </c>
      <c r="D116" s="68" t="s">
        <v>885</v>
      </c>
      <c r="E116" s="68" t="s">
        <v>605</v>
      </c>
      <c r="F116" s="68" t="s">
        <v>886</v>
      </c>
      <c r="G116" s="68" t="s">
        <v>887</v>
      </c>
      <c r="H116" s="128" t="s">
        <v>888</v>
      </c>
      <c r="I116" s="109">
        <v>66105</v>
      </c>
      <c r="J116" s="110">
        <v>44417</v>
      </c>
      <c r="K116" s="68" t="s">
        <v>889</v>
      </c>
      <c r="L116" s="106" t="s">
        <v>890</v>
      </c>
      <c r="M116" s="96">
        <v>44449</v>
      </c>
      <c r="N116" s="107">
        <v>0</v>
      </c>
      <c r="O116" s="111" t="s">
        <v>369</v>
      </c>
      <c r="P116" s="14" t="s">
        <v>891</v>
      </c>
      <c r="Q116" s="97"/>
      <c r="R116" s="84"/>
      <c r="S116" s="31">
        <v>66105</v>
      </c>
      <c r="T116" s="129"/>
      <c r="U116" s="18">
        <v>44483</v>
      </c>
      <c r="V116" s="19" t="s">
        <v>892</v>
      </c>
      <c r="W116" s="68" t="s">
        <v>481</v>
      </c>
    </row>
    <row r="117" spans="1:23" ht="81">
      <c r="A117" s="106" t="s">
        <v>884</v>
      </c>
      <c r="B117" s="116">
        <v>44365</v>
      </c>
      <c r="C117" s="108" t="s">
        <v>78</v>
      </c>
      <c r="D117" s="68" t="s">
        <v>885</v>
      </c>
      <c r="E117" s="68" t="s">
        <v>605</v>
      </c>
      <c r="F117" s="68" t="s">
        <v>886</v>
      </c>
      <c r="G117" s="68" t="s">
        <v>887</v>
      </c>
      <c r="H117" s="128" t="s">
        <v>893</v>
      </c>
      <c r="I117" s="109">
        <v>64782.9</v>
      </c>
      <c r="J117" s="110">
        <v>44421</v>
      </c>
      <c r="K117" s="68" t="s">
        <v>894</v>
      </c>
      <c r="L117" s="106" t="s">
        <v>895</v>
      </c>
      <c r="M117" s="96">
        <v>44455</v>
      </c>
      <c r="N117" s="107">
        <v>0</v>
      </c>
      <c r="O117" s="111" t="s">
        <v>369</v>
      </c>
      <c r="P117" s="14" t="s">
        <v>896</v>
      </c>
      <c r="Q117" s="97"/>
      <c r="R117" s="84"/>
      <c r="S117" s="31">
        <v>64782.9</v>
      </c>
      <c r="T117" s="129"/>
      <c r="U117" s="18">
        <v>44490</v>
      </c>
      <c r="V117" s="19" t="s">
        <v>897</v>
      </c>
      <c r="W117" s="68" t="s">
        <v>481</v>
      </c>
    </row>
    <row r="118" spans="1:23" ht="81">
      <c r="A118" s="106" t="s">
        <v>884</v>
      </c>
      <c r="B118" s="116">
        <v>44365</v>
      </c>
      <c r="C118" s="108" t="s">
        <v>78</v>
      </c>
      <c r="D118" s="68" t="s">
        <v>885</v>
      </c>
      <c r="E118" s="68" t="s">
        <v>605</v>
      </c>
      <c r="F118" s="68" t="s">
        <v>886</v>
      </c>
      <c r="G118" s="68" t="s">
        <v>898</v>
      </c>
      <c r="H118" s="128" t="s">
        <v>899</v>
      </c>
      <c r="I118" s="109">
        <f>629.12*2952.55</f>
        <v>1857508.2560000001</v>
      </c>
      <c r="J118" s="110">
        <v>44467</v>
      </c>
      <c r="K118" s="68" t="s">
        <v>900</v>
      </c>
      <c r="L118" s="106" t="s">
        <v>901</v>
      </c>
      <c r="M118" s="99">
        <v>44495</v>
      </c>
      <c r="N118" s="107">
        <v>0</v>
      </c>
      <c r="O118" s="111" t="s">
        <v>369</v>
      </c>
      <c r="P118" s="14" t="s">
        <v>902</v>
      </c>
      <c r="Q118" s="97"/>
      <c r="R118" s="84"/>
      <c r="S118" s="114"/>
      <c r="T118" s="31">
        <f>2938.99*644.95</f>
        <v>1895501.6004999999</v>
      </c>
      <c r="U118" s="18">
        <v>44532</v>
      </c>
      <c r="V118" s="19" t="s">
        <v>250</v>
      </c>
      <c r="W118" s="68" t="s">
        <v>481</v>
      </c>
    </row>
    <row r="119" spans="1:23" ht="81">
      <c r="A119" s="106" t="s">
        <v>884</v>
      </c>
      <c r="B119" s="116">
        <v>44365</v>
      </c>
      <c r="C119" s="108" t="s">
        <v>78</v>
      </c>
      <c r="D119" s="68" t="s">
        <v>885</v>
      </c>
      <c r="E119" s="68" t="s">
        <v>605</v>
      </c>
      <c r="F119" s="68" t="s">
        <v>886</v>
      </c>
      <c r="G119" s="68" t="s">
        <v>898</v>
      </c>
      <c r="H119" s="128" t="s">
        <v>903</v>
      </c>
      <c r="I119" s="109">
        <f>629.12*3214.737</f>
        <v>2022455.3414400001</v>
      </c>
      <c r="J119" s="110">
        <v>44467</v>
      </c>
      <c r="K119" s="68" t="s">
        <v>904</v>
      </c>
      <c r="L119" s="106" t="s">
        <v>905</v>
      </c>
      <c r="M119" s="96">
        <v>44498</v>
      </c>
      <c r="N119" s="107">
        <v>0</v>
      </c>
      <c r="O119" s="111" t="s">
        <v>369</v>
      </c>
      <c r="P119" s="14" t="s">
        <v>906</v>
      </c>
      <c r="Q119" s="97"/>
      <c r="R119" s="84"/>
      <c r="S119" s="31">
        <v>2022455.3414400001</v>
      </c>
      <c r="T119" s="129"/>
      <c r="U119" s="18">
        <v>44504</v>
      </c>
      <c r="V119" s="19" t="s">
        <v>907</v>
      </c>
      <c r="W119" s="68" t="s">
        <v>481</v>
      </c>
    </row>
    <row r="120" spans="1:23" ht="81">
      <c r="A120" s="106" t="s">
        <v>884</v>
      </c>
      <c r="B120" s="116">
        <v>44365</v>
      </c>
      <c r="C120" s="108" t="s">
        <v>78</v>
      </c>
      <c r="D120" s="68" t="s">
        <v>885</v>
      </c>
      <c r="E120" s="68" t="s">
        <v>605</v>
      </c>
      <c r="F120" s="68" t="s">
        <v>886</v>
      </c>
      <c r="G120" s="68" t="s">
        <v>898</v>
      </c>
      <c r="H120" s="128" t="s">
        <v>908</v>
      </c>
      <c r="I120" s="109">
        <f>644.95*3791.998</f>
        <v>2445649.1101000002</v>
      </c>
      <c r="J120" s="110">
        <v>44490</v>
      </c>
      <c r="K120" s="68" t="s">
        <v>909</v>
      </c>
      <c r="L120" s="106" t="s">
        <v>910</v>
      </c>
      <c r="M120" s="96">
        <v>44469</v>
      </c>
      <c r="N120" s="107">
        <v>0</v>
      </c>
      <c r="O120" s="111" t="s">
        <v>369</v>
      </c>
      <c r="P120" s="14" t="s">
        <v>906</v>
      </c>
      <c r="Q120" s="97"/>
      <c r="R120" s="84"/>
      <c r="S120" s="31">
        <f>3085.16*644.95</f>
        <v>1989773.942</v>
      </c>
      <c r="T120" s="129"/>
      <c r="U120" s="18">
        <v>44532</v>
      </c>
      <c r="V120" s="19" t="s">
        <v>250</v>
      </c>
      <c r="W120" s="68" t="s">
        <v>481</v>
      </c>
    </row>
    <row r="121" spans="1:23" ht="94.5">
      <c r="A121" s="106" t="s">
        <v>911</v>
      </c>
      <c r="B121" s="116">
        <v>44363</v>
      </c>
      <c r="C121" s="108" t="s">
        <v>78</v>
      </c>
      <c r="D121" s="68" t="s">
        <v>912</v>
      </c>
      <c r="E121" s="115" t="s">
        <v>364</v>
      </c>
      <c r="F121" s="68" t="s">
        <v>913</v>
      </c>
      <c r="G121" s="68" t="s">
        <v>914</v>
      </c>
      <c r="H121" s="123" t="s">
        <v>915</v>
      </c>
      <c r="I121" s="109">
        <v>227130</v>
      </c>
      <c r="J121" s="110">
        <v>44390</v>
      </c>
      <c r="K121" s="116">
        <v>44432</v>
      </c>
      <c r="L121" s="106" t="s">
        <v>461</v>
      </c>
      <c r="M121" s="96">
        <v>44427</v>
      </c>
      <c r="N121" s="107">
        <v>0</v>
      </c>
      <c r="O121" s="111" t="s">
        <v>369</v>
      </c>
      <c r="P121" s="14" t="s">
        <v>916</v>
      </c>
      <c r="Q121" s="97"/>
      <c r="R121" s="84"/>
      <c r="S121" s="31">
        <v>201000</v>
      </c>
      <c r="T121" s="76"/>
      <c r="U121" s="18">
        <v>44462</v>
      </c>
      <c r="V121" s="19" t="s">
        <v>164</v>
      </c>
      <c r="W121" s="68" t="s">
        <v>917</v>
      </c>
    </row>
    <row r="122" spans="1:23" ht="54">
      <c r="A122" s="106" t="s">
        <v>918</v>
      </c>
      <c r="B122" s="116">
        <v>44363</v>
      </c>
      <c r="C122" s="66" t="s">
        <v>20</v>
      </c>
      <c r="D122" s="68" t="s">
        <v>919</v>
      </c>
      <c r="E122" s="115" t="s">
        <v>364</v>
      </c>
      <c r="F122" s="68" t="s">
        <v>920</v>
      </c>
      <c r="G122" s="68" t="s">
        <v>441</v>
      </c>
      <c r="H122" s="130" t="s">
        <v>921</v>
      </c>
      <c r="I122" s="109">
        <v>315190.90000000002</v>
      </c>
      <c r="J122" s="110">
        <v>44400</v>
      </c>
      <c r="K122" s="116">
        <v>44417</v>
      </c>
      <c r="L122" s="106" t="s">
        <v>922</v>
      </c>
      <c r="M122" s="96">
        <v>44407</v>
      </c>
      <c r="N122" s="107">
        <v>0</v>
      </c>
      <c r="O122" s="88" t="s">
        <v>369</v>
      </c>
      <c r="P122" s="14" t="s">
        <v>923</v>
      </c>
      <c r="Q122" s="97"/>
      <c r="R122" s="84"/>
      <c r="S122" s="31">
        <v>315190.90000000002</v>
      </c>
      <c r="T122" s="76"/>
      <c r="U122" s="18">
        <v>44441</v>
      </c>
      <c r="V122" s="19" t="s">
        <v>141</v>
      </c>
      <c r="W122" s="68" t="s">
        <v>481</v>
      </c>
    </row>
    <row r="123" spans="1:23" ht="81">
      <c r="A123" s="106" t="s">
        <v>924</v>
      </c>
      <c r="B123" s="116">
        <v>44371</v>
      </c>
      <c r="C123" s="108" t="s">
        <v>881</v>
      </c>
      <c r="D123" s="68" t="s">
        <v>925</v>
      </c>
      <c r="E123" s="68" t="s">
        <v>545</v>
      </c>
      <c r="F123" s="68" t="s">
        <v>926</v>
      </c>
      <c r="G123" s="68" t="s">
        <v>927</v>
      </c>
      <c r="H123" s="123" t="s">
        <v>928</v>
      </c>
      <c r="I123" s="109">
        <v>717530</v>
      </c>
      <c r="J123" s="110">
        <v>44396</v>
      </c>
      <c r="K123" s="116">
        <v>44437</v>
      </c>
      <c r="L123" s="106" t="s">
        <v>929</v>
      </c>
      <c r="M123" s="96">
        <v>44419</v>
      </c>
      <c r="N123" s="107">
        <v>0</v>
      </c>
      <c r="O123" s="111" t="s">
        <v>369</v>
      </c>
      <c r="P123" s="14" t="s">
        <v>930</v>
      </c>
      <c r="Q123" s="97"/>
      <c r="R123" s="124"/>
      <c r="S123" s="31">
        <v>717530</v>
      </c>
      <c r="T123" s="75"/>
      <c r="U123" s="18">
        <v>44455</v>
      </c>
      <c r="V123" s="19" t="s">
        <v>147</v>
      </c>
      <c r="W123" s="68" t="s">
        <v>481</v>
      </c>
    </row>
    <row r="124" spans="1:23" ht="54">
      <c r="A124" s="106" t="s">
        <v>931</v>
      </c>
      <c r="B124" s="116">
        <v>44379</v>
      </c>
      <c r="C124" s="108" t="s">
        <v>130</v>
      </c>
      <c r="D124" s="68" t="s">
        <v>932</v>
      </c>
      <c r="E124" s="68" t="s">
        <v>622</v>
      </c>
      <c r="F124" s="68" t="s">
        <v>933</v>
      </c>
      <c r="G124" s="68" t="s">
        <v>624</v>
      </c>
      <c r="H124" s="68" t="s">
        <v>624</v>
      </c>
      <c r="I124" s="68" t="s">
        <v>624</v>
      </c>
      <c r="J124" s="68" t="s">
        <v>624</v>
      </c>
      <c r="K124" s="68" t="s">
        <v>624</v>
      </c>
      <c r="L124" s="68" t="s">
        <v>624</v>
      </c>
      <c r="M124" s="68" t="s">
        <v>624</v>
      </c>
      <c r="N124" s="68" t="s">
        <v>624</v>
      </c>
      <c r="O124" s="111" t="s">
        <v>369</v>
      </c>
      <c r="P124" s="14" t="s">
        <v>624</v>
      </c>
      <c r="Q124" s="75" t="s">
        <v>624</v>
      </c>
      <c r="R124" s="76" t="s">
        <v>624</v>
      </c>
      <c r="S124" s="131" t="s">
        <v>624</v>
      </c>
      <c r="T124" s="76" t="s">
        <v>624</v>
      </c>
      <c r="U124" s="77" t="s">
        <v>624</v>
      </c>
      <c r="V124" s="76" t="s">
        <v>624</v>
      </c>
      <c r="W124" s="76" t="s">
        <v>624</v>
      </c>
    </row>
    <row r="125" spans="1:23" ht="81">
      <c r="A125" s="106" t="s">
        <v>934</v>
      </c>
      <c r="B125" s="116">
        <v>44379</v>
      </c>
      <c r="C125" s="108" t="s">
        <v>78</v>
      </c>
      <c r="D125" s="68" t="s">
        <v>935</v>
      </c>
      <c r="E125" s="115" t="s">
        <v>364</v>
      </c>
      <c r="F125" s="68" t="s">
        <v>936</v>
      </c>
      <c r="G125" s="68" t="s">
        <v>937</v>
      </c>
      <c r="H125" s="132" t="s">
        <v>938</v>
      </c>
      <c r="I125" s="109">
        <f>1457.7*622.17</f>
        <v>906937.20899999992</v>
      </c>
      <c r="J125" s="110">
        <v>44413</v>
      </c>
      <c r="K125" s="110">
        <v>44441</v>
      </c>
      <c r="L125" s="106" t="s">
        <v>939</v>
      </c>
      <c r="M125" s="96">
        <v>44413</v>
      </c>
      <c r="N125" s="107">
        <v>0</v>
      </c>
      <c r="O125" s="111" t="s">
        <v>369</v>
      </c>
      <c r="P125" s="14" t="s">
        <v>940</v>
      </c>
      <c r="Q125" s="97"/>
      <c r="R125" s="124"/>
      <c r="S125" s="31">
        <v>906937.20899999992</v>
      </c>
      <c r="T125" s="75"/>
      <c r="U125" s="18">
        <v>44448</v>
      </c>
      <c r="V125" s="19" t="s">
        <v>159</v>
      </c>
      <c r="W125" s="68" t="s">
        <v>481</v>
      </c>
    </row>
    <row r="126" spans="1:23" ht="67.5">
      <c r="A126" s="106" t="s">
        <v>941</v>
      </c>
      <c r="B126" s="116">
        <v>44384</v>
      </c>
      <c r="C126" s="108" t="s">
        <v>142</v>
      </c>
      <c r="D126" s="68" t="s">
        <v>942</v>
      </c>
      <c r="E126" s="115" t="s">
        <v>364</v>
      </c>
      <c r="F126" s="68" t="s">
        <v>943</v>
      </c>
      <c r="G126" s="68" t="s">
        <v>437</v>
      </c>
      <c r="H126" s="133" t="s">
        <v>944</v>
      </c>
      <c r="I126" s="109">
        <v>7186.8</v>
      </c>
      <c r="J126" s="110">
        <v>44413</v>
      </c>
      <c r="K126" s="116">
        <v>44427</v>
      </c>
      <c r="L126" s="106" t="s">
        <v>945</v>
      </c>
      <c r="M126" s="96">
        <v>44424</v>
      </c>
      <c r="N126" s="107">
        <v>0</v>
      </c>
      <c r="O126" s="111" t="s">
        <v>369</v>
      </c>
      <c r="P126" s="14" t="s">
        <v>946</v>
      </c>
      <c r="Q126" s="97"/>
      <c r="R126" s="124"/>
      <c r="S126" s="31">
        <v>7186.8</v>
      </c>
      <c r="T126" s="75"/>
      <c r="U126" s="18">
        <v>44455</v>
      </c>
      <c r="V126" s="19" t="s">
        <v>147</v>
      </c>
      <c r="W126" s="68" t="s">
        <v>481</v>
      </c>
    </row>
    <row r="127" spans="1:23" ht="54">
      <c r="A127" s="106" t="s">
        <v>947</v>
      </c>
      <c r="B127" s="116">
        <v>44384</v>
      </c>
      <c r="C127" s="108" t="s">
        <v>142</v>
      </c>
      <c r="D127" s="68" t="s">
        <v>948</v>
      </c>
      <c r="E127" s="115" t="s">
        <v>364</v>
      </c>
      <c r="F127" s="68" t="s">
        <v>949</v>
      </c>
      <c r="G127" s="68" t="s">
        <v>950</v>
      </c>
      <c r="H127" s="7" t="s">
        <v>951</v>
      </c>
      <c r="I127" s="109">
        <v>110740</v>
      </c>
      <c r="J127" s="110">
        <v>44417</v>
      </c>
      <c r="K127" s="116">
        <v>44431</v>
      </c>
      <c r="L127" s="106" t="s">
        <v>952</v>
      </c>
      <c r="M127" s="96">
        <v>44459</v>
      </c>
      <c r="N127" s="107">
        <v>0</v>
      </c>
      <c r="O127" s="111" t="s">
        <v>369</v>
      </c>
      <c r="P127" s="14" t="s">
        <v>953</v>
      </c>
      <c r="Q127" s="97"/>
      <c r="R127" s="84"/>
      <c r="S127" s="31">
        <v>110740</v>
      </c>
      <c r="T127" s="76"/>
      <c r="U127" s="18">
        <v>44490</v>
      </c>
      <c r="V127" s="19" t="s">
        <v>897</v>
      </c>
      <c r="W127" s="68" t="s">
        <v>481</v>
      </c>
    </row>
    <row r="128" spans="1:23" ht="54">
      <c r="A128" s="106" t="s">
        <v>947</v>
      </c>
      <c r="B128" s="116">
        <v>44384</v>
      </c>
      <c r="C128" s="108" t="s">
        <v>142</v>
      </c>
      <c r="D128" s="68" t="s">
        <v>948</v>
      </c>
      <c r="E128" s="115" t="s">
        <v>364</v>
      </c>
      <c r="F128" s="68" t="s">
        <v>949</v>
      </c>
      <c r="G128" s="68" t="s">
        <v>445</v>
      </c>
      <c r="H128" s="7" t="s">
        <v>954</v>
      </c>
      <c r="I128" s="109">
        <v>50603.66</v>
      </c>
      <c r="J128" s="103">
        <v>44418</v>
      </c>
      <c r="K128" s="103">
        <v>44432</v>
      </c>
      <c r="L128" s="106" t="s">
        <v>955</v>
      </c>
      <c r="M128" s="96">
        <v>44427</v>
      </c>
      <c r="N128" s="107">
        <v>0</v>
      </c>
      <c r="O128" s="111" t="s">
        <v>369</v>
      </c>
      <c r="P128" s="14" t="s">
        <v>956</v>
      </c>
      <c r="Q128" s="134"/>
      <c r="R128" s="135"/>
      <c r="S128" s="31">
        <v>50603.66</v>
      </c>
      <c r="T128" s="135"/>
      <c r="U128" s="18">
        <v>44462</v>
      </c>
      <c r="V128" s="19" t="s">
        <v>164</v>
      </c>
      <c r="W128" s="68" t="s">
        <v>481</v>
      </c>
    </row>
    <row r="129" spans="1:23" ht="54">
      <c r="A129" s="106" t="s">
        <v>947</v>
      </c>
      <c r="B129" s="116">
        <v>44384</v>
      </c>
      <c r="C129" s="108" t="s">
        <v>142</v>
      </c>
      <c r="D129" s="68" t="s">
        <v>948</v>
      </c>
      <c r="E129" s="115" t="s">
        <v>364</v>
      </c>
      <c r="F129" s="68" t="s">
        <v>949</v>
      </c>
      <c r="G129" s="68" t="s">
        <v>957</v>
      </c>
      <c r="H129" s="7" t="s">
        <v>958</v>
      </c>
      <c r="I129" s="109">
        <v>23282.52</v>
      </c>
      <c r="J129" s="103">
        <v>44420</v>
      </c>
      <c r="K129" s="103">
        <v>44434</v>
      </c>
      <c r="L129" s="106" t="s">
        <v>959</v>
      </c>
      <c r="M129" s="96">
        <v>44420</v>
      </c>
      <c r="N129" s="107">
        <v>0</v>
      </c>
      <c r="O129" s="111" t="s">
        <v>369</v>
      </c>
      <c r="P129" s="14" t="s">
        <v>960</v>
      </c>
      <c r="Q129" s="97"/>
      <c r="R129" s="124"/>
      <c r="S129" s="31">
        <v>23282.52</v>
      </c>
      <c r="T129" s="134"/>
      <c r="U129" s="18">
        <v>44483</v>
      </c>
      <c r="V129" s="19" t="s">
        <v>892</v>
      </c>
      <c r="W129" s="68" t="s">
        <v>481</v>
      </c>
    </row>
    <row r="130" spans="1:23" ht="54">
      <c r="A130" s="106" t="s">
        <v>961</v>
      </c>
      <c r="B130" s="116">
        <v>44384</v>
      </c>
      <c r="C130" s="108" t="s">
        <v>142</v>
      </c>
      <c r="D130" s="68" t="s">
        <v>962</v>
      </c>
      <c r="E130" s="68" t="s">
        <v>622</v>
      </c>
      <c r="F130" s="68" t="s">
        <v>524</v>
      </c>
      <c r="G130" s="68" t="s">
        <v>624</v>
      </c>
      <c r="H130" s="68" t="s">
        <v>624</v>
      </c>
      <c r="I130" s="68" t="s">
        <v>624</v>
      </c>
      <c r="J130" s="68" t="s">
        <v>624</v>
      </c>
      <c r="K130" s="68" t="s">
        <v>624</v>
      </c>
      <c r="L130" s="135" t="s">
        <v>624</v>
      </c>
      <c r="M130" s="68" t="s">
        <v>624</v>
      </c>
      <c r="N130" s="68" t="s">
        <v>624</v>
      </c>
      <c r="O130" s="111" t="s">
        <v>369</v>
      </c>
      <c r="P130" s="14" t="s">
        <v>624</v>
      </c>
      <c r="Q130" s="136" t="s">
        <v>624</v>
      </c>
      <c r="R130" s="68" t="s">
        <v>624</v>
      </c>
      <c r="S130" s="131" t="s">
        <v>624</v>
      </c>
      <c r="T130" s="68" t="s">
        <v>624</v>
      </c>
      <c r="U130" s="68" t="s">
        <v>624</v>
      </c>
      <c r="V130" s="68" t="s">
        <v>624</v>
      </c>
      <c r="W130" s="68" t="s">
        <v>624</v>
      </c>
    </row>
    <row r="131" spans="1:23" ht="54">
      <c r="A131" s="106" t="s">
        <v>963</v>
      </c>
      <c r="B131" s="116">
        <v>44384</v>
      </c>
      <c r="C131" s="108" t="s">
        <v>142</v>
      </c>
      <c r="D131" s="68" t="s">
        <v>964</v>
      </c>
      <c r="E131" s="115" t="s">
        <v>364</v>
      </c>
      <c r="F131" s="68" t="s">
        <v>594</v>
      </c>
      <c r="G131" s="68" t="s">
        <v>965</v>
      </c>
      <c r="H131" s="7" t="s">
        <v>966</v>
      </c>
      <c r="I131" s="109">
        <v>1644884.5</v>
      </c>
      <c r="J131" s="116">
        <v>44425</v>
      </c>
      <c r="K131" s="116">
        <v>44439</v>
      </c>
      <c r="L131" s="106" t="s">
        <v>967</v>
      </c>
      <c r="M131" s="96">
        <v>44433</v>
      </c>
      <c r="N131" s="107">
        <v>0</v>
      </c>
      <c r="O131" s="111" t="s">
        <v>369</v>
      </c>
      <c r="P131" s="14" t="s">
        <v>968</v>
      </c>
      <c r="Q131" s="134"/>
      <c r="R131" s="137"/>
      <c r="S131" s="31">
        <v>1644884.5</v>
      </c>
      <c r="T131" s="75"/>
      <c r="U131" s="78">
        <v>44476</v>
      </c>
      <c r="V131" s="68" t="s">
        <v>154</v>
      </c>
      <c r="W131" s="68" t="s">
        <v>481</v>
      </c>
    </row>
    <row r="132" spans="1:23" ht="81">
      <c r="A132" s="106" t="s">
        <v>969</v>
      </c>
      <c r="B132" s="116">
        <v>44383</v>
      </c>
      <c r="C132" s="108" t="s">
        <v>62</v>
      </c>
      <c r="D132" s="68" t="s">
        <v>970</v>
      </c>
      <c r="E132" s="68" t="s">
        <v>971</v>
      </c>
      <c r="F132" s="68" t="s">
        <v>972</v>
      </c>
      <c r="G132" s="68" t="s">
        <v>973</v>
      </c>
      <c r="H132" s="68" t="s">
        <v>973</v>
      </c>
      <c r="I132" s="68" t="s">
        <v>973</v>
      </c>
      <c r="J132" s="68" t="s">
        <v>973</v>
      </c>
      <c r="K132" s="68" t="s">
        <v>973</v>
      </c>
      <c r="L132" s="68" t="s">
        <v>973</v>
      </c>
      <c r="M132" s="68" t="s">
        <v>973</v>
      </c>
      <c r="N132" s="68" t="s">
        <v>973</v>
      </c>
      <c r="O132" s="111" t="s">
        <v>369</v>
      </c>
      <c r="P132" s="14" t="s">
        <v>973</v>
      </c>
      <c r="Q132" s="136" t="s">
        <v>973</v>
      </c>
      <c r="R132" s="68" t="s">
        <v>973</v>
      </c>
      <c r="S132" s="138" t="s">
        <v>973</v>
      </c>
      <c r="T132" s="139" t="s">
        <v>973</v>
      </c>
      <c r="U132" s="68" t="s">
        <v>973</v>
      </c>
      <c r="V132" s="68" t="s">
        <v>973</v>
      </c>
      <c r="W132" s="68" t="s">
        <v>973</v>
      </c>
    </row>
    <row r="133" spans="1:23" ht="81">
      <c r="A133" s="106" t="s">
        <v>974</v>
      </c>
      <c r="B133" s="116">
        <v>44396</v>
      </c>
      <c r="C133" s="108" t="s">
        <v>603</v>
      </c>
      <c r="D133" s="68" t="s">
        <v>975</v>
      </c>
      <c r="E133" s="68" t="s">
        <v>622</v>
      </c>
      <c r="F133" s="68" t="s">
        <v>976</v>
      </c>
      <c r="G133" s="68" t="s">
        <v>977</v>
      </c>
      <c r="H133" s="66" t="s">
        <v>978</v>
      </c>
      <c r="I133" s="109">
        <v>5889447</v>
      </c>
      <c r="J133" s="110">
        <v>44445</v>
      </c>
      <c r="K133" s="116">
        <v>44466</v>
      </c>
      <c r="L133" s="106" t="s">
        <v>939</v>
      </c>
      <c r="M133" s="96">
        <v>44505</v>
      </c>
      <c r="N133" s="107">
        <v>0</v>
      </c>
      <c r="O133" s="111" t="s">
        <v>369</v>
      </c>
      <c r="P133" s="14" t="s">
        <v>979</v>
      </c>
      <c r="Q133" s="97"/>
      <c r="R133" s="84"/>
      <c r="S133" s="140"/>
      <c r="T133" s="31">
        <v>5889447</v>
      </c>
      <c r="U133" s="18">
        <v>44539</v>
      </c>
      <c r="V133" s="19" t="s">
        <v>189</v>
      </c>
      <c r="W133" s="68" t="s">
        <v>481</v>
      </c>
    </row>
    <row r="134" spans="1:23" ht="81">
      <c r="A134" s="106" t="s">
        <v>974</v>
      </c>
      <c r="B134" s="116">
        <v>44396</v>
      </c>
      <c r="C134" s="108" t="s">
        <v>603</v>
      </c>
      <c r="D134" s="68" t="s">
        <v>975</v>
      </c>
      <c r="E134" s="68" t="s">
        <v>605</v>
      </c>
      <c r="F134" s="68" t="s">
        <v>976</v>
      </c>
      <c r="G134" s="68" t="s">
        <v>977</v>
      </c>
      <c r="H134" s="66" t="s">
        <v>980</v>
      </c>
      <c r="I134" s="109">
        <v>4083916.05</v>
      </c>
      <c r="J134" s="110">
        <v>44515</v>
      </c>
      <c r="K134" s="116">
        <v>44557</v>
      </c>
      <c r="L134" s="106" t="s">
        <v>981</v>
      </c>
      <c r="M134" s="99">
        <v>44515</v>
      </c>
      <c r="N134" s="107">
        <v>0</v>
      </c>
      <c r="O134" s="111" t="s">
        <v>369</v>
      </c>
      <c r="P134" s="14" t="s">
        <v>982</v>
      </c>
      <c r="Q134" s="97"/>
      <c r="R134" s="84"/>
      <c r="S134" s="141"/>
      <c r="T134" s="31">
        <v>4083916.05</v>
      </c>
      <c r="U134" s="18">
        <v>44546</v>
      </c>
      <c r="V134" s="19" t="s">
        <v>208</v>
      </c>
      <c r="W134" s="68" t="s">
        <v>481</v>
      </c>
    </row>
    <row r="135" spans="1:23" ht="94.5">
      <c r="A135" s="106" t="s">
        <v>983</v>
      </c>
      <c r="B135" s="116">
        <v>44398</v>
      </c>
      <c r="C135" s="66" t="s">
        <v>20</v>
      </c>
      <c r="D135" s="68" t="s">
        <v>984</v>
      </c>
      <c r="E135" s="115" t="s">
        <v>364</v>
      </c>
      <c r="F135" s="68" t="s">
        <v>985</v>
      </c>
      <c r="G135" s="68" t="s">
        <v>529</v>
      </c>
      <c r="H135" s="7" t="s">
        <v>986</v>
      </c>
      <c r="I135" s="109">
        <v>861060</v>
      </c>
      <c r="J135" s="110">
        <v>44428</v>
      </c>
      <c r="K135" s="116">
        <v>44442</v>
      </c>
      <c r="L135" s="106" t="s">
        <v>987</v>
      </c>
      <c r="M135" s="96">
        <v>44439</v>
      </c>
      <c r="N135" s="107">
        <v>0</v>
      </c>
      <c r="O135" s="111" t="s">
        <v>369</v>
      </c>
      <c r="P135" s="14" t="s">
        <v>988</v>
      </c>
      <c r="Q135" s="97"/>
      <c r="R135" s="124"/>
      <c r="S135" s="31">
        <v>861060</v>
      </c>
      <c r="T135" s="142"/>
      <c r="U135" s="78">
        <v>44476</v>
      </c>
      <c r="V135" s="68" t="s">
        <v>154</v>
      </c>
      <c r="W135" s="68" t="s">
        <v>481</v>
      </c>
    </row>
    <row r="136" spans="1:23" ht="54">
      <c r="A136" s="106" t="s">
        <v>989</v>
      </c>
      <c r="B136" s="116">
        <v>44404</v>
      </c>
      <c r="C136" s="66" t="s">
        <v>20</v>
      </c>
      <c r="D136" s="68" t="s">
        <v>984</v>
      </c>
      <c r="E136" s="115" t="s">
        <v>364</v>
      </c>
      <c r="F136" s="68" t="s">
        <v>513</v>
      </c>
      <c r="G136" s="68" t="s">
        <v>990</v>
      </c>
      <c r="H136" s="7" t="s">
        <v>991</v>
      </c>
      <c r="I136" s="109">
        <v>1200060</v>
      </c>
      <c r="J136" s="110">
        <v>44428</v>
      </c>
      <c r="K136" s="116">
        <v>44442</v>
      </c>
      <c r="L136" s="106" t="s">
        <v>992</v>
      </c>
      <c r="M136" s="96">
        <v>44433</v>
      </c>
      <c r="N136" s="107">
        <v>0</v>
      </c>
      <c r="O136" s="111" t="s">
        <v>369</v>
      </c>
      <c r="P136" s="14" t="s">
        <v>993</v>
      </c>
      <c r="Q136" s="97"/>
      <c r="R136" s="124"/>
      <c r="S136" s="31">
        <v>1200060</v>
      </c>
      <c r="T136" s="75"/>
      <c r="U136" s="78">
        <v>44476</v>
      </c>
      <c r="V136" s="68" t="s">
        <v>154</v>
      </c>
      <c r="W136" s="68" t="s">
        <v>481</v>
      </c>
    </row>
    <row r="137" spans="1:23" ht="54">
      <c r="A137" s="106" t="s">
        <v>994</v>
      </c>
      <c r="B137" s="116">
        <v>44392</v>
      </c>
      <c r="C137" s="108" t="s">
        <v>995</v>
      </c>
      <c r="D137" s="68" t="s">
        <v>996</v>
      </c>
      <c r="E137" s="115" t="s">
        <v>364</v>
      </c>
      <c r="F137" s="68" t="s">
        <v>997</v>
      </c>
      <c r="G137" s="68" t="s">
        <v>998</v>
      </c>
      <c r="H137" s="7" t="s">
        <v>966</v>
      </c>
      <c r="I137" s="109">
        <v>988750</v>
      </c>
      <c r="J137" s="110">
        <v>44426</v>
      </c>
      <c r="K137" s="116">
        <v>44440</v>
      </c>
      <c r="L137" s="106" t="s">
        <v>999</v>
      </c>
      <c r="M137" s="96">
        <v>44431</v>
      </c>
      <c r="N137" s="107">
        <v>0</v>
      </c>
      <c r="O137" s="111" t="s">
        <v>369</v>
      </c>
      <c r="P137" s="14" t="s">
        <v>1000</v>
      </c>
      <c r="Q137" s="97"/>
      <c r="R137" s="124"/>
      <c r="S137" s="31">
        <v>988750</v>
      </c>
      <c r="T137" s="75"/>
      <c r="U137" s="18">
        <v>44462</v>
      </c>
      <c r="V137" s="19" t="s">
        <v>164</v>
      </c>
      <c r="W137" s="68" t="s">
        <v>481</v>
      </c>
    </row>
    <row r="138" spans="1:23" ht="54">
      <c r="A138" s="106" t="s">
        <v>994</v>
      </c>
      <c r="B138" s="116">
        <v>44392</v>
      </c>
      <c r="C138" s="108" t="s">
        <v>995</v>
      </c>
      <c r="D138" s="68" t="s">
        <v>996</v>
      </c>
      <c r="E138" s="115" t="s">
        <v>364</v>
      </c>
      <c r="F138" s="68" t="s">
        <v>997</v>
      </c>
      <c r="G138" s="68" t="s">
        <v>998</v>
      </c>
      <c r="H138" s="7" t="s">
        <v>1001</v>
      </c>
      <c r="I138" s="109">
        <v>474600</v>
      </c>
      <c r="J138" s="110">
        <v>44445</v>
      </c>
      <c r="K138" s="116">
        <v>44459</v>
      </c>
      <c r="L138" s="106" t="s">
        <v>1002</v>
      </c>
      <c r="M138" s="116">
        <v>44459</v>
      </c>
      <c r="N138" s="107">
        <v>0</v>
      </c>
      <c r="O138" s="111" t="s">
        <v>369</v>
      </c>
      <c r="P138" s="14" t="s">
        <v>1003</v>
      </c>
      <c r="Q138" s="97"/>
      <c r="R138" s="124"/>
      <c r="S138" s="31">
        <v>474600</v>
      </c>
      <c r="T138" s="75"/>
      <c r="U138" s="18">
        <v>44490</v>
      </c>
      <c r="V138" s="19" t="s">
        <v>897</v>
      </c>
      <c r="W138" s="68" t="s">
        <v>481</v>
      </c>
    </row>
    <row r="139" spans="1:23" ht="54">
      <c r="A139" s="106" t="s">
        <v>1004</v>
      </c>
      <c r="B139" s="116">
        <v>44404</v>
      </c>
      <c r="C139" s="66" t="s">
        <v>20</v>
      </c>
      <c r="D139" s="6" t="s">
        <v>1005</v>
      </c>
      <c r="E139" s="115" t="s">
        <v>364</v>
      </c>
      <c r="F139" s="68" t="s">
        <v>949</v>
      </c>
      <c r="G139" s="68" t="s">
        <v>366</v>
      </c>
      <c r="H139" s="7" t="s">
        <v>1006</v>
      </c>
      <c r="I139" s="109">
        <v>411899.64</v>
      </c>
      <c r="J139" s="110">
        <v>44427</v>
      </c>
      <c r="K139" s="116" t="s">
        <v>1007</v>
      </c>
      <c r="L139" s="106" t="s">
        <v>1008</v>
      </c>
      <c r="M139" s="96">
        <v>44435</v>
      </c>
      <c r="N139" s="107">
        <v>0</v>
      </c>
      <c r="O139" s="111" t="s">
        <v>369</v>
      </c>
      <c r="P139" s="14" t="s">
        <v>1009</v>
      </c>
      <c r="Q139" s="97"/>
      <c r="R139" s="124"/>
      <c r="S139" s="31">
        <v>411899.64</v>
      </c>
      <c r="T139" s="75"/>
      <c r="U139" s="78">
        <v>44476</v>
      </c>
      <c r="V139" s="68" t="s">
        <v>154</v>
      </c>
      <c r="W139" s="68" t="s">
        <v>481</v>
      </c>
    </row>
    <row r="140" spans="1:23" ht="54">
      <c r="A140" s="106" t="s">
        <v>1010</v>
      </c>
      <c r="B140" s="116">
        <v>44407</v>
      </c>
      <c r="C140" s="66" t="s">
        <v>20</v>
      </c>
      <c r="D140" s="68" t="s">
        <v>1011</v>
      </c>
      <c r="E140" s="115" t="s">
        <v>364</v>
      </c>
      <c r="F140" s="68" t="s">
        <v>920</v>
      </c>
      <c r="G140" s="8" t="s">
        <v>385</v>
      </c>
      <c r="H140" s="7" t="s">
        <v>1012</v>
      </c>
      <c r="I140" s="109">
        <v>68873.5</v>
      </c>
      <c r="J140" s="110">
        <v>44439</v>
      </c>
      <c r="K140" s="116">
        <v>44453</v>
      </c>
      <c r="L140" s="106" t="s">
        <v>1013</v>
      </c>
      <c r="M140" s="96">
        <v>44442</v>
      </c>
      <c r="N140" s="107">
        <v>0</v>
      </c>
      <c r="O140" s="111" t="s">
        <v>369</v>
      </c>
      <c r="P140" s="14" t="s">
        <v>1014</v>
      </c>
      <c r="Q140" s="97"/>
      <c r="R140" s="124"/>
      <c r="S140" s="31">
        <v>68873.5</v>
      </c>
      <c r="T140" s="75"/>
      <c r="U140" s="78">
        <v>44476</v>
      </c>
      <c r="V140" s="68" t="s">
        <v>154</v>
      </c>
      <c r="W140" s="68" t="s">
        <v>481</v>
      </c>
    </row>
    <row r="141" spans="1:23" ht="54">
      <c r="A141" s="106" t="s">
        <v>1010</v>
      </c>
      <c r="B141" s="116">
        <v>44407</v>
      </c>
      <c r="C141" s="66" t="s">
        <v>20</v>
      </c>
      <c r="D141" s="68" t="s">
        <v>1011</v>
      </c>
      <c r="E141" s="115" t="s">
        <v>364</v>
      </c>
      <c r="F141" s="68" t="s">
        <v>920</v>
      </c>
      <c r="G141" s="68" t="s">
        <v>1015</v>
      </c>
      <c r="H141" s="7" t="s">
        <v>1016</v>
      </c>
      <c r="I141" s="109">
        <v>148934</v>
      </c>
      <c r="J141" s="110">
        <v>44442</v>
      </c>
      <c r="K141" s="116">
        <v>44459</v>
      </c>
      <c r="L141" s="106" t="s">
        <v>1017</v>
      </c>
      <c r="M141" s="96">
        <v>44455</v>
      </c>
      <c r="N141" s="107">
        <v>0</v>
      </c>
      <c r="O141" s="111" t="s">
        <v>369</v>
      </c>
      <c r="P141" s="14" t="s">
        <v>1018</v>
      </c>
      <c r="Q141" s="97"/>
      <c r="R141" s="124"/>
      <c r="S141" s="31">
        <v>148934</v>
      </c>
      <c r="T141" s="94"/>
      <c r="U141" s="78">
        <v>44490</v>
      </c>
      <c r="V141" s="68" t="s">
        <v>897</v>
      </c>
      <c r="W141" s="68" t="s">
        <v>481</v>
      </c>
    </row>
    <row r="142" spans="1:23" ht="81">
      <c r="A142" s="106" t="s">
        <v>1010</v>
      </c>
      <c r="B142" s="116">
        <v>44407</v>
      </c>
      <c r="C142" s="66" t="s">
        <v>20</v>
      </c>
      <c r="D142" s="68" t="s">
        <v>1011</v>
      </c>
      <c r="E142" s="115" t="s">
        <v>364</v>
      </c>
      <c r="F142" s="68" t="s">
        <v>920</v>
      </c>
      <c r="G142" s="68" t="s">
        <v>441</v>
      </c>
      <c r="H142" s="7" t="s">
        <v>1019</v>
      </c>
      <c r="I142" s="109">
        <v>251707.5</v>
      </c>
      <c r="J142" s="68" t="s">
        <v>1020</v>
      </c>
      <c r="K142" s="116">
        <v>44520</v>
      </c>
      <c r="L142" s="106" t="s">
        <v>1021</v>
      </c>
      <c r="M142" s="96">
        <v>44536</v>
      </c>
      <c r="N142" s="107">
        <v>0</v>
      </c>
      <c r="O142" s="111" t="s">
        <v>369</v>
      </c>
      <c r="P142" s="14" t="s">
        <v>1022</v>
      </c>
      <c r="Q142" s="97"/>
      <c r="R142" s="84"/>
      <c r="S142" s="143"/>
      <c r="T142" s="31">
        <v>251707.5</v>
      </c>
      <c r="U142" s="48">
        <v>44581</v>
      </c>
      <c r="V142" s="49" t="s">
        <v>195</v>
      </c>
      <c r="W142" s="68" t="s">
        <v>1023</v>
      </c>
    </row>
    <row r="143" spans="1:23" ht="54">
      <c r="A143" s="106" t="s">
        <v>1010</v>
      </c>
      <c r="B143" s="116">
        <v>44407</v>
      </c>
      <c r="C143" s="66" t="s">
        <v>20</v>
      </c>
      <c r="D143" s="68" t="s">
        <v>1011</v>
      </c>
      <c r="E143" s="115" t="s">
        <v>364</v>
      </c>
      <c r="F143" s="68" t="s">
        <v>920</v>
      </c>
      <c r="G143" s="68" t="s">
        <v>1024</v>
      </c>
      <c r="H143" s="7" t="s">
        <v>1025</v>
      </c>
      <c r="I143" s="109">
        <v>393155.25</v>
      </c>
      <c r="J143" s="110">
        <v>44439</v>
      </c>
      <c r="K143" s="116">
        <v>44453</v>
      </c>
      <c r="L143" s="106" t="s">
        <v>1026</v>
      </c>
      <c r="M143" s="96">
        <v>44442</v>
      </c>
      <c r="N143" s="107">
        <v>0</v>
      </c>
      <c r="O143" s="111" t="s">
        <v>369</v>
      </c>
      <c r="P143" s="14" t="s">
        <v>1027</v>
      </c>
      <c r="Q143" s="97"/>
      <c r="R143" s="124"/>
      <c r="S143" s="31">
        <v>393155.25</v>
      </c>
      <c r="T143" s="142"/>
      <c r="U143" s="78">
        <v>44476</v>
      </c>
      <c r="V143" s="68" t="s">
        <v>154</v>
      </c>
      <c r="W143" s="68" t="s">
        <v>481</v>
      </c>
    </row>
    <row r="144" spans="1:23" ht="54">
      <c r="A144" s="106" t="s">
        <v>1010</v>
      </c>
      <c r="B144" s="116">
        <v>44407</v>
      </c>
      <c r="C144" s="66" t="s">
        <v>20</v>
      </c>
      <c r="D144" s="68" t="s">
        <v>1011</v>
      </c>
      <c r="E144" s="115" t="s">
        <v>364</v>
      </c>
      <c r="F144" s="68" t="s">
        <v>920</v>
      </c>
      <c r="G144" s="68" t="s">
        <v>1028</v>
      </c>
      <c r="H144" s="7" t="s">
        <v>1029</v>
      </c>
      <c r="I144" s="109">
        <v>1026454.71</v>
      </c>
      <c r="J144" s="110">
        <v>44439</v>
      </c>
      <c r="K144" s="116">
        <v>44453</v>
      </c>
      <c r="L144" s="106" t="s">
        <v>1030</v>
      </c>
      <c r="M144" s="96">
        <v>44441</v>
      </c>
      <c r="N144" s="107">
        <v>0</v>
      </c>
      <c r="O144" s="111" t="s">
        <v>369</v>
      </c>
      <c r="P144" s="14" t="s">
        <v>1031</v>
      </c>
      <c r="Q144" s="97"/>
      <c r="R144" s="124"/>
      <c r="S144" s="31">
        <v>1026454.71</v>
      </c>
      <c r="T144" s="75"/>
      <c r="U144" s="78">
        <v>44476</v>
      </c>
      <c r="V144" s="68" t="s">
        <v>154</v>
      </c>
      <c r="W144" s="68" t="s">
        <v>481</v>
      </c>
    </row>
    <row r="145" spans="1:23" ht="54">
      <c r="A145" s="106" t="s">
        <v>1010</v>
      </c>
      <c r="B145" s="116">
        <v>44407</v>
      </c>
      <c r="C145" s="66" t="s">
        <v>20</v>
      </c>
      <c r="D145" s="68" t="s">
        <v>1011</v>
      </c>
      <c r="E145" s="115" t="s">
        <v>364</v>
      </c>
      <c r="F145" s="68" t="s">
        <v>920</v>
      </c>
      <c r="G145" s="68" t="s">
        <v>366</v>
      </c>
      <c r="H145" s="7" t="s">
        <v>1032</v>
      </c>
      <c r="I145" s="109">
        <v>623760</v>
      </c>
      <c r="J145" s="110">
        <v>44439</v>
      </c>
      <c r="K145" s="116">
        <v>44453</v>
      </c>
      <c r="L145" s="106" t="s">
        <v>1033</v>
      </c>
      <c r="M145" s="96">
        <v>44445</v>
      </c>
      <c r="N145" s="107">
        <v>0</v>
      </c>
      <c r="O145" s="111" t="s">
        <v>369</v>
      </c>
      <c r="P145" s="14" t="s">
        <v>1034</v>
      </c>
      <c r="Q145" s="97"/>
      <c r="R145" s="124"/>
      <c r="S145" s="31">
        <v>623760</v>
      </c>
      <c r="T145" s="94"/>
      <c r="U145" s="78">
        <v>44476</v>
      </c>
      <c r="V145" s="68" t="s">
        <v>154</v>
      </c>
      <c r="W145" s="68" t="s">
        <v>481</v>
      </c>
    </row>
    <row r="146" spans="1:23" ht="67.5">
      <c r="A146" s="106" t="s">
        <v>1035</v>
      </c>
      <c r="B146" s="116">
        <v>44355</v>
      </c>
      <c r="C146" s="108" t="s">
        <v>78</v>
      </c>
      <c r="D146" s="68" t="s">
        <v>1036</v>
      </c>
      <c r="E146" s="68" t="s">
        <v>605</v>
      </c>
      <c r="F146" s="68" t="s">
        <v>1037</v>
      </c>
      <c r="G146" s="68" t="s">
        <v>1038</v>
      </c>
      <c r="H146" s="66" t="s">
        <v>1039</v>
      </c>
      <c r="I146" s="109">
        <v>1032839</v>
      </c>
      <c r="J146" s="110">
        <v>44442</v>
      </c>
      <c r="K146" s="116">
        <v>44505</v>
      </c>
      <c r="L146" s="106" t="s">
        <v>1040</v>
      </c>
      <c r="M146" s="96">
        <v>44476</v>
      </c>
      <c r="N146" s="107">
        <v>0</v>
      </c>
      <c r="O146" s="111" t="s">
        <v>369</v>
      </c>
      <c r="P146" s="14" t="s">
        <v>1041</v>
      </c>
      <c r="Q146" s="97"/>
      <c r="R146" s="84"/>
      <c r="S146" s="143"/>
      <c r="T146" s="31">
        <v>1032839</v>
      </c>
      <c r="U146" s="18">
        <v>44518</v>
      </c>
      <c r="V146" s="19" t="s">
        <v>219</v>
      </c>
      <c r="W146" s="68" t="s">
        <v>481</v>
      </c>
    </row>
    <row r="147" spans="1:23" ht="81">
      <c r="A147" s="106" t="s">
        <v>1042</v>
      </c>
      <c r="B147" s="116">
        <v>44405</v>
      </c>
      <c r="C147" s="108" t="s">
        <v>78</v>
      </c>
      <c r="D147" s="68" t="s">
        <v>1043</v>
      </c>
      <c r="E147" s="115" t="s">
        <v>364</v>
      </c>
      <c r="F147" s="68" t="s">
        <v>1044</v>
      </c>
      <c r="G147" s="68" t="s">
        <v>1045</v>
      </c>
      <c r="H147" s="7" t="s">
        <v>1046</v>
      </c>
      <c r="I147" s="109">
        <v>732692</v>
      </c>
      <c r="J147" s="110">
        <v>44442</v>
      </c>
      <c r="K147" s="116">
        <v>44470</v>
      </c>
      <c r="L147" s="106" t="s">
        <v>1047</v>
      </c>
      <c r="M147" s="96">
        <v>44445</v>
      </c>
      <c r="N147" s="107">
        <v>0</v>
      </c>
      <c r="O147" s="111" t="s">
        <v>369</v>
      </c>
      <c r="P147" s="14" t="s">
        <v>1048</v>
      </c>
      <c r="Q147" s="97"/>
      <c r="R147" s="124"/>
      <c r="S147" s="31">
        <v>732692</v>
      </c>
      <c r="T147" s="142"/>
      <c r="U147" s="18">
        <v>44476</v>
      </c>
      <c r="V147" s="19" t="s">
        <v>154</v>
      </c>
      <c r="W147" s="68" t="s">
        <v>481</v>
      </c>
    </row>
    <row r="148" spans="1:23" ht="81">
      <c r="A148" s="106" t="s">
        <v>1049</v>
      </c>
      <c r="B148" s="116">
        <v>44419</v>
      </c>
      <c r="C148" s="66" t="s">
        <v>20</v>
      </c>
      <c r="D148" s="68" t="s">
        <v>1043</v>
      </c>
      <c r="E148" s="115" t="s">
        <v>364</v>
      </c>
      <c r="F148" s="68" t="s">
        <v>1044</v>
      </c>
      <c r="G148" s="68" t="s">
        <v>1050</v>
      </c>
      <c r="H148" s="7" t="s">
        <v>1051</v>
      </c>
      <c r="I148" s="109">
        <v>93027.25</v>
      </c>
      <c r="J148" s="110">
        <v>44442</v>
      </c>
      <c r="K148" s="116">
        <v>44470</v>
      </c>
      <c r="L148" s="106" t="s">
        <v>1052</v>
      </c>
      <c r="M148" s="96">
        <v>44461</v>
      </c>
      <c r="N148" s="107">
        <v>0</v>
      </c>
      <c r="O148" s="111" t="s">
        <v>369</v>
      </c>
      <c r="P148" s="14" t="s">
        <v>1053</v>
      </c>
      <c r="Q148" s="97"/>
      <c r="R148" s="124"/>
      <c r="S148" s="31">
        <v>93027.25</v>
      </c>
      <c r="T148" s="75"/>
      <c r="U148" s="18">
        <v>44497</v>
      </c>
      <c r="V148" s="19" t="s">
        <v>184</v>
      </c>
      <c r="W148" s="68" t="s">
        <v>481</v>
      </c>
    </row>
    <row r="149" spans="1:23" ht="81">
      <c r="A149" s="106" t="s">
        <v>1049</v>
      </c>
      <c r="B149" s="116">
        <v>44419</v>
      </c>
      <c r="C149" s="66" t="s">
        <v>20</v>
      </c>
      <c r="D149" s="68" t="s">
        <v>1043</v>
      </c>
      <c r="E149" s="115" t="s">
        <v>364</v>
      </c>
      <c r="F149" s="68" t="s">
        <v>1044</v>
      </c>
      <c r="G149" s="68" t="s">
        <v>533</v>
      </c>
      <c r="H149" s="7" t="s">
        <v>1054</v>
      </c>
      <c r="I149" s="109">
        <v>568729</v>
      </c>
      <c r="J149" s="110">
        <v>44442</v>
      </c>
      <c r="K149" s="116">
        <v>44470</v>
      </c>
      <c r="L149" s="106" t="s">
        <v>1055</v>
      </c>
      <c r="M149" s="96">
        <v>44455</v>
      </c>
      <c r="N149" s="107">
        <v>0</v>
      </c>
      <c r="O149" s="111" t="s">
        <v>369</v>
      </c>
      <c r="P149" s="14" t="s">
        <v>1056</v>
      </c>
      <c r="Q149" s="97"/>
      <c r="R149" s="124"/>
      <c r="S149" s="31">
        <v>568729</v>
      </c>
      <c r="T149" s="75"/>
      <c r="U149" s="18">
        <v>44490</v>
      </c>
      <c r="V149" s="19" t="s">
        <v>897</v>
      </c>
      <c r="W149" s="68" t="s">
        <v>481</v>
      </c>
    </row>
    <row r="150" spans="1:23" ht="94.5">
      <c r="A150" s="106" t="s">
        <v>1057</v>
      </c>
      <c r="B150" s="116">
        <v>44414</v>
      </c>
      <c r="C150" s="108" t="s">
        <v>315</v>
      </c>
      <c r="D150" s="68" t="s">
        <v>1058</v>
      </c>
      <c r="E150" s="115" t="s">
        <v>364</v>
      </c>
      <c r="F150" s="68" t="s">
        <v>1059</v>
      </c>
      <c r="G150" s="68" t="s">
        <v>445</v>
      </c>
      <c r="H150" s="7" t="s">
        <v>1060</v>
      </c>
      <c r="I150" s="109">
        <v>58696.72</v>
      </c>
      <c r="J150" s="110">
        <v>44442</v>
      </c>
      <c r="K150" s="116">
        <v>44456</v>
      </c>
      <c r="L150" s="106" t="s">
        <v>1061</v>
      </c>
      <c r="M150" s="96">
        <v>44456</v>
      </c>
      <c r="N150" s="107">
        <v>0</v>
      </c>
      <c r="O150" s="111" t="s">
        <v>369</v>
      </c>
      <c r="P150" s="14" t="s">
        <v>1062</v>
      </c>
      <c r="Q150" s="97"/>
      <c r="R150" s="124"/>
      <c r="S150" s="31">
        <v>58696.72</v>
      </c>
      <c r="T150" s="75"/>
      <c r="U150" s="78">
        <v>44490</v>
      </c>
      <c r="V150" s="68" t="s">
        <v>897</v>
      </c>
      <c r="W150" s="68" t="s">
        <v>481</v>
      </c>
    </row>
    <row r="151" spans="1:23" ht="54">
      <c r="A151" s="106" t="s">
        <v>1063</v>
      </c>
      <c r="B151" s="116">
        <v>44420</v>
      </c>
      <c r="C151" s="66" t="s">
        <v>20</v>
      </c>
      <c r="D151" s="68" t="s">
        <v>1058</v>
      </c>
      <c r="E151" s="115" t="s">
        <v>364</v>
      </c>
      <c r="F151" s="68" t="s">
        <v>1064</v>
      </c>
      <c r="G151" s="68" t="s">
        <v>445</v>
      </c>
      <c r="H151" s="7" t="s">
        <v>1060</v>
      </c>
      <c r="I151" s="109">
        <v>204812.5</v>
      </c>
      <c r="J151" s="110">
        <v>44442</v>
      </c>
      <c r="K151" s="116">
        <v>44456</v>
      </c>
      <c r="L151" s="106" t="s">
        <v>1065</v>
      </c>
      <c r="M151" s="96">
        <v>44460</v>
      </c>
      <c r="N151" s="107">
        <v>0</v>
      </c>
      <c r="O151" s="111" t="s">
        <v>369</v>
      </c>
      <c r="P151" s="14" t="s">
        <v>1066</v>
      </c>
      <c r="Q151" s="97"/>
      <c r="R151" s="124"/>
      <c r="S151" s="31">
        <v>204812.5</v>
      </c>
      <c r="T151" s="94"/>
      <c r="U151" s="78">
        <v>44490</v>
      </c>
      <c r="V151" s="68" t="s">
        <v>897</v>
      </c>
      <c r="W151" s="68" t="s">
        <v>481</v>
      </c>
    </row>
    <row r="152" spans="1:23" ht="148.5">
      <c r="A152" s="106" t="s">
        <v>1067</v>
      </c>
      <c r="B152" s="116">
        <v>44418</v>
      </c>
      <c r="C152" s="108" t="s">
        <v>78</v>
      </c>
      <c r="D152" s="68" t="s">
        <v>1068</v>
      </c>
      <c r="E152" s="115" t="s">
        <v>364</v>
      </c>
      <c r="F152" s="68" t="s">
        <v>1069</v>
      </c>
      <c r="G152" s="68" t="s">
        <v>1070</v>
      </c>
      <c r="H152" s="7" t="s">
        <v>1071</v>
      </c>
      <c r="I152" s="109">
        <v>1761728.63</v>
      </c>
      <c r="J152" s="110">
        <v>44442</v>
      </c>
      <c r="K152" s="116">
        <v>44466</v>
      </c>
      <c r="L152" s="106" t="s">
        <v>1072</v>
      </c>
      <c r="M152" s="99">
        <v>44508</v>
      </c>
      <c r="N152" s="107">
        <v>0</v>
      </c>
      <c r="O152" s="111" t="s">
        <v>369</v>
      </c>
      <c r="P152" s="14" t="s">
        <v>1073</v>
      </c>
      <c r="Q152" s="97"/>
      <c r="R152" s="84"/>
      <c r="S152" s="143"/>
      <c r="T152" s="31">
        <v>1761728.63</v>
      </c>
      <c r="U152" s="18">
        <v>44539</v>
      </c>
      <c r="V152" s="19" t="s">
        <v>189</v>
      </c>
      <c r="W152" s="68" t="s">
        <v>481</v>
      </c>
    </row>
    <row r="153" spans="1:23" ht="54">
      <c r="A153" s="106" t="s">
        <v>1074</v>
      </c>
      <c r="B153" s="116">
        <v>44405</v>
      </c>
      <c r="C153" s="108" t="s">
        <v>78</v>
      </c>
      <c r="D153" s="68" t="s">
        <v>1075</v>
      </c>
      <c r="E153" s="68" t="s">
        <v>622</v>
      </c>
      <c r="F153" s="68" t="s">
        <v>1076</v>
      </c>
      <c r="G153" s="68" t="s">
        <v>624</v>
      </c>
      <c r="H153" s="68" t="s">
        <v>624</v>
      </c>
      <c r="I153" s="68" t="s">
        <v>624</v>
      </c>
      <c r="J153" s="68" t="s">
        <v>624</v>
      </c>
      <c r="K153" s="68" t="s">
        <v>624</v>
      </c>
      <c r="L153" s="68" t="s">
        <v>624</v>
      </c>
      <c r="M153" s="68" t="s">
        <v>624</v>
      </c>
      <c r="N153" s="68" t="s">
        <v>624</v>
      </c>
      <c r="O153" s="111" t="s">
        <v>369</v>
      </c>
      <c r="P153" s="144" t="s">
        <v>624</v>
      </c>
      <c r="Q153" s="136" t="s">
        <v>624</v>
      </c>
      <c r="R153" s="111" t="s">
        <v>624</v>
      </c>
      <c r="S153" s="144" t="s">
        <v>624</v>
      </c>
      <c r="T153" s="145" t="s">
        <v>624</v>
      </c>
      <c r="U153" s="68" t="s">
        <v>624</v>
      </c>
      <c r="V153" s="68" t="s">
        <v>624</v>
      </c>
      <c r="W153" s="68" t="s">
        <v>624</v>
      </c>
    </row>
    <row r="154" spans="1:23" ht="54">
      <c r="A154" s="106" t="s">
        <v>1077</v>
      </c>
      <c r="B154" s="116">
        <v>44419</v>
      </c>
      <c r="C154" s="108" t="s">
        <v>142</v>
      </c>
      <c r="D154" s="68" t="s">
        <v>1078</v>
      </c>
      <c r="E154" s="68" t="s">
        <v>622</v>
      </c>
      <c r="F154" s="68" t="s">
        <v>524</v>
      </c>
      <c r="G154" s="68" t="s">
        <v>624</v>
      </c>
      <c r="H154" s="7" t="s">
        <v>624</v>
      </c>
      <c r="I154" s="109" t="s">
        <v>624</v>
      </c>
      <c r="J154" s="110" t="s">
        <v>624</v>
      </c>
      <c r="K154" s="116" t="s">
        <v>624</v>
      </c>
      <c r="L154" s="106" t="s">
        <v>624</v>
      </c>
      <c r="M154" s="7" t="s">
        <v>624</v>
      </c>
      <c r="N154" s="107" t="s">
        <v>624</v>
      </c>
      <c r="O154" s="111" t="s">
        <v>369</v>
      </c>
      <c r="P154" s="144" t="s">
        <v>624</v>
      </c>
      <c r="Q154" s="136" t="s">
        <v>624</v>
      </c>
      <c r="R154" s="111" t="s">
        <v>624</v>
      </c>
      <c r="S154" s="144" t="s">
        <v>624</v>
      </c>
      <c r="T154" s="146" t="s">
        <v>624</v>
      </c>
      <c r="U154" s="68" t="s">
        <v>624</v>
      </c>
      <c r="V154" s="68" t="s">
        <v>624</v>
      </c>
      <c r="W154" s="68" t="s">
        <v>624</v>
      </c>
    </row>
    <row r="155" spans="1:23" ht="81">
      <c r="A155" s="106" t="s">
        <v>1079</v>
      </c>
      <c r="B155" s="116">
        <v>44421</v>
      </c>
      <c r="C155" s="19" t="s">
        <v>62</v>
      </c>
      <c r="D155" s="68" t="s">
        <v>1080</v>
      </c>
      <c r="E155" s="115" t="s">
        <v>364</v>
      </c>
      <c r="F155" s="68" t="s">
        <v>972</v>
      </c>
      <c r="G155" s="68" t="s">
        <v>1081</v>
      </c>
      <c r="H155" s="7" t="s">
        <v>1082</v>
      </c>
      <c r="I155" s="109">
        <v>340356</v>
      </c>
      <c r="J155" s="116">
        <v>44459</v>
      </c>
      <c r="K155" s="116">
        <v>44480</v>
      </c>
      <c r="L155" s="106" t="s">
        <v>1083</v>
      </c>
      <c r="M155" s="99">
        <v>44487</v>
      </c>
      <c r="N155" s="107">
        <v>0</v>
      </c>
      <c r="O155" s="111" t="s">
        <v>369</v>
      </c>
      <c r="P155" s="14" t="s">
        <v>1084</v>
      </c>
      <c r="Q155" s="97"/>
      <c r="R155" s="84"/>
      <c r="S155" s="147"/>
      <c r="T155" s="31">
        <v>340356</v>
      </c>
      <c r="U155" s="18">
        <v>44518</v>
      </c>
      <c r="V155" s="19" t="s">
        <v>219</v>
      </c>
      <c r="W155" s="68" t="s">
        <v>481</v>
      </c>
    </row>
    <row r="156" spans="1:23" ht="81">
      <c r="A156" s="106" t="s">
        <v>1079</v>
      </c>
      <c r="B156" s="116">
        <v>44421</v>
      </c>
      <c r="C156" s="19" t="s">
        <v>62</v>
      </c>
      <c r="D156" s="68" t="s">
        <v>1080</v>
      </c>
      <c r="E156" s="115" t="s">
        <v>364</v>
      </c>
      <c r="F156" s="68" t="s">
        <v>972</v>
      </c>
      <c r="G156" s="68" t="s">
        <v>1085</v>
      </c>
      <c r="H156" s="7" t="s">
        <v>1086</v>
      </c>
      <c r="I156" s="109">
        <v>224802.2</v>
      </c>
      <c r="J156" s="110">
        <v>44459</v>
      </c>
      <c r="K156" s="103">
        <v>44473</v>
      </c>
      <c r="L156" s="68" t="s">
        <v>1087</v>
      </c>
      <c r="M156" s="116">
        <v>44471</v>
      </c>
      <c r="N156" s="107">
        <v>0</v>
      </c>
      <c r="O156" s="111" t="s">
        <v>369</v>
      </c>
      <c r="P156" s="14" t="s">
        <v>1088</v>
      </c>
      <c r="Q156" s="97"/>
      <c r="R156" s="84"/>
      <c r="S156" s="121"/>
      <c r="T156" s="31">
        <v>732692</v>
      </c>
      <c r="U156" s="18">
        <v>44504</v>
      </c>
      <c r="V156" s="19" t="s">
        <v>907</v>
      </c>
      <c r="W156" s="68" t="s">
        <v>481</v>
      </c>
    </row>
    <row r="157" spans="1:23" ht="81">
      <c r="A157" s="106" t="s">
        <v>1079</v>
      </c>
      <c r="B157" s="116">
        <v>44421</v>
      </c>
      <c r="C157" s="19" t="s">
        <v>62</v>
      </c>
      <c r="D157" s="68" t="s">
        <v>1080</v>
      </c>
      <c r="E157" s="115" t="s">
        <v>364</v>
      </c>
      <c r="F157" s="68" t="s">
        <v>972</v>
      </c>
      <c r="G157" s="68" t="s">
        <v>1089</v>
      </c>
      <c r="H157" s="7" t="s">
        <v>1090</v>
      </c>
      <c r="I157" s="109">
        <v>80107.710000000006</v>
      </c>
      <c r="J157" s="110">
        <v>44459</v>
      </c>
      <c r="K157" s="103">
        <v>44480</v>
      </c>
      <c r="L157" s="68" t="s">
        <v>1091</v>
      </c>
      <c r="M157" s="116">
        <v>44474</v>
      </c>
      <c r="N157" s="107">
        <v>0</v>
      </c>
      <c r="O157" s="111" t="s">
        <v>369</v>
      </c>
      <c r="P157" s="14" t="s">
        <v>1092</v>
      </c>
      <c r="Q157" s="97"/>
      <c r="R157" s="84"/>
      <c r="S157" s="148"/>
      <c r="T157" s="31">
        <v>80107.710000000006</v>
      </c>
      <c r="U157" s="18">
        <v>44511</v>
      </c>
      <c r="V157" s="19" t="s">
        <v>228</v>
      </c>
      <c r="W157" s="68" t="s">
        <v>481</v>
      </c>
    </row>
    <row r="158" spans="1:23" ht="40.5">
      <c r="A158" s="106" t="s">
        <v>1093</v>
      </c>
      <c r="B158" s="116">
        <v>44414</v>
      </c>
      <c r="C158" s="108" t="s">
        <v>169</v>
      </c>
      <c r="D158" s="68" t="s">
        <v>1094</v>
      </c>
      <c r="E158" s="68" t="s">
        <v>622</v>
      </c>
      <c r="F158" s="68" t="s">
        <v>1095</v>
      </c>
      <c r="G158" s="68" t="s">
        <v>624</v>
      </c>
      <c r="H158" s="68" t="s">
        <v>624</v>
      </c>
      <c r="I158" s="68" t="s">
        <v>624</v>
      </c>
      <c r="J158" s="68" t="s">
        <v>624</v>
      </c>
      <c r="K158" s="68" t="s">
        <v>624</v>
      </c>
      <c r="L158" s="68" t="s">
        <v>624</v>
      </c>
      <c r="M158" s="68" t="s">
        <v>624</v>
      </c>
      <c r="N158" s="68" t="s">
        <v>624</v>
      </c>
      <c r="O158" s="111" t="s">
        <v>369</v>
      </c>
      <c r="P158" s="144" t="s">
        <v>624</v>
      </c>
      <c r="Q158" s="136" t="s">
        <v>624</v>
      </c>
      <c r="R158" s="111" t="s">
        <v>624</v>
      </c>
      <c r="S158" s="144" t="s">
        <v>624</v>
      </c>
      <c r="T158" s="149" t="s">
        <v>624</v>
      </c>
      <c r="U158" s="68" t="s">
        <v>624</v>
      </c>
      <c r="V158" s="68" t="s">
        <v>624</v>
      </c>
      <c r="W158" s="68" t="s">
        <v>624</v>
      </c>
    </row>
    <row r="159" spans="1:23" ht="108">
      <c r="A159" s="106" t="s">
        <v>1096</v>
      </c>
      <c r="B159" s="116">
        <v>44425</v>
      </c>
      <c r="C159" s="108" t="s">
        <v>78</v>
      </c>
      <c r="D159" s="68" t="s">
        <v>1097</v>
      </c>
      <c r="E159" s="68" t="s">
        <v>605</v>
      </c>
      <c r="F159" s="68" t="s">
        <v>1098</v>
      </c>
      <c r="G159" s="150" t="s">
        <v>1099</v>
      </c>
      <c r="H159" s="7">
        <v>822021002200021</v>
      </c>
      <c r="I159" s="109">
        <v>223740</v>
      </c>
      <c r="J159" s="110">
        <v>44483</v>
      </c>
      <c r="K159" s="116">
        <v>44525</v>
      </c>
      <c r="L159" s="106" t="s">
        <v>1100</v>
      </c>
      <c r="M159" s="96">
        <v>44503</v>
      </c>
      <c r="N159" s="107">
        <v>0</v>
      </c>
      <c r="O159" s="111" t="s">
        <v>369</v>
      </c>
      <c r="P159" s="14" t="s">
        <v>1101</v>
      </c>
      <c r="Q159" s="97"/>
      <c r="R159" s="84"/>
      <c r="S159" s="147"/>
      <c r="T159" s="31">
        <v>223740</v>
      </c>
      <c r="U159" s="18">
        <v>44539</v>
      </c>
      <c r="V159" s="19" t="s">
        <v>189</v>
      </c>
      <c r="W159" s="68" t="s">
        <v>481</v>
      </c>
    </row>
    <row r="160" spans="1:23" ht="108">
      <c r="A160" s="106" t="s">
        <v>1096</v>
      </c>
      <c r="B160" s="116">
        <v>44425</v>
      </c>
      <c r="C160" s="108" t="s">
        <v>78</v>
      </c>
      <c r="D160" s="68" t="s">
        <v>1097</v>
      </c>
      <c r="E160" s="68" t="s">
        <v>605</v>
      </c>
      <c r="F160" s="68" t="s">
        <v>1098</v>
      </c>
      <c r="G160" s="68" t="s">
        <v>1102</v>
      </c>
      <c r="H160" s="66" t="s">
        <v>1103</v>
      </c>
      <c r="I160" s="109">
        <v>1274640</v>
      </c>
      <c r="J160" s="110">
        <v>44498</v>
      </c>
      <c r="K160" s="116">
        <v>44526</v>
      </c>
      <c r="L160" s="106" t="s">
        <v>1104</v>
      </c>
      <c r="M160" s="96">
        <v>44533</v>
      </c>
      <c r="N160" s="107">
        <v>0</v>
      </c>
      <c r="O160" s="111" t="s">
        <v>369</v>
      </c>
      <c r="P160" s="14" t="s">
        <v>1105</v>
      </c>
      <c r="Q160" s="97"/>
      <c r="R160" s="84"/>
      <c r="S160" s="140"/>
      <c r="T160" s="31">
        <v>1274640</v>
      </c>
      <c r="U160" s="48">
        <v>44581</v>
      </c>
      <c r="V160" s="49" t="s">
        <v>195</v>
      </c>
      <c r="W160" s="68" t="s">
        <v>481</v>
      </c>
    </row>
    <row r="161" spans="1:23" ht="108">
      <c r="A161" s="106" t="s">
        <v>1096</v>
      </c>
      <c r="B161" s="116">
        <v>44425</v>
      </c>
      <c r="C161" s="108" t="s">
        <v>78</v>
      </c>
      <c r="D161" s="68" t="s">
        <v>1097</v>
      </c>
      <c r="E161" s="68" t="s">
        <v>605</v>
      </c>
      <c r="F161" s="68" t="s">
        <v>1098</v>
      </c>
      <c r="G161" s="68" t="s">
        <v>1106</v>
      </c>
      <c r="H161" s="66" t="s">
        <v>1107</v>
      </c>
      <c r="I161" s="109">
        <v>300000</v>
      </c>
      <c r="J161" s="110">
        <v>44483</v>
      </c>
      <c r="K161" s="116">
        <v>44525</v>
      </c>
      <c r="L161" s="106" t="s">
        <v>1108</v>
      </c>
      <c r="M161" s="96">
        <v>44533</v>
      </c>
      <c r="N161" s="107">
        <v>0</v>
      </c>
      <c r="O161" s="111" t="s">
        <v>369</v>
      </c>
      <c r="P161" s="14" t="s">
        <v>1109</v>
      </c>
      <c r="Q161" s="97"/>
      <c r="R161" s="84"/>
      <c r="S161" s="140"/>
      <c r="T161" s="31">
        <v>300000</v>
      </c>
      <c r="U161" s="48">
        <v>44581</v>
      </c>
      <c r="V161" s="49" t="s">
        <v>195</v>
      </c>
      <c r="W161" s="68" t="s">
        <v>481</v>
      </c>
    </row>
    <row r="162" spans="1:23" ht="108">
      <c r="A162" s="106" t="s">
        <v>1096</v>
      </c>
      <c r="B162" s="116">
        <v>44425</v>
      </c>
      <c r="C162" s="108" t="s">
        <v>78</v>
      </c>
      <c r="D162" s="68" t="s">
        <v>1097</v>
      </c>
      <c r="E162" s="68" t="s">
        <v>605</v>
      </c>
      <c r="F162" s="68" t="s">
        <v>1098</v>
      </c>
      <c r="G162" s="68" t="s">
        <v>1110</v>
      </c>
      <c r="H162" s="66" t="s">
        <v>1107</v>
      </c>
      <c r="I162" s="109">
        <v>339000</v>
      </c>
      <c r="J162" s="110">
        <v>44483</v>
      </c>
      <c r="K162" s="116">
        <v>44525</v>
      </c>
      <c r="L162" s="106" t="s">
        <v>1111</v>
      </c>
      <c r="M162" s="99">
        <v>44523</v>
      </c>
      <c r="N162" s="107">
        <v>0</v>
      </c>
      <c r="O162" s="111" t="s">
        <v>369</v>
      </c>
      <c r="P162" s="14" t="s">
        <v>1112</v>
      </c>
      <c r="Q162" s="97"/>
      <c r="R162" s="84"/>
      <c r="S162" s="140"/>
      <c r="T162" s="31">
        <v>339000</v>
      </c>
      <c r="U162" s="18">
        <v>44553</v>
      </c>
      <c r="V162" s="19" t="s">
        <v>34</v>
      </c>
      <c r="W162" s="68" t="s">
        <v>481</v>
      </c>
    </row>
    <row r="163" spans="1:23" ht="108">
      <c r="A163" s="106" t="s">
        <v>1096</v>
      </c>
      <c r="B163" s="116">
        <v>44425</v>
      </c>
      <c r="C163" s="108" t="s">
        <v>78</v>
      </c>
      <c r="D163" s="68" t="s">
        <v>1097</v>
      </c>
      <c r="E163" s="68" t="s">
        <v>605</v>
      </c>
      <c r="F163" s="68" t="s">
        <v>1098</v>
      </c>
      <c r="G163" s="68" t="s">
        <v>1038</v>
      </c>
      <c r="H163" s="66" t="s">
        <v>1113</v>
      </c>
      <c r="I163" s="109">
        <v>512999.27</v>
      </c>
      <c r="J163" s="110">
        <v>44483</v>
      </c>
      <c r="K163" s="116">
        <v>44525</v>
      </c>
      <c r="L163" s="106" t="s">
        <v>1114</v>
      </c>
      <c r="M163" s="99">
        <v>44484</v>
      </c>
      <c r="N163" s="107">
        <v>0</v>
      </c>
      <c r="O163" s="111" t="s">
        <v>369</v>
      </c>
      <c r="P163" s="14" t="s">
        <v>1115</v>
      </c>
      <c r="Q163" s="97"/>
      <c r="R163" s="84"/>
      <c r="S163" s="140"/>
      <c r="T163" s="31">
        <v>512999.27</v>
      </c>
      <c r="U163" s="18">
        <v>44518</v>
      </c>
      <c r="V163" s="19" t="s">
        <v>219</v>
      </c>
      <c r="W163" s="68" t="s">
        <v>481</v>
      </c>
    </row>
    <row r="164" spans="1:23" ht="108">
      <c r="A164" s="106" t="s">
        <v>1096</v>
      </c>
      <c r="B164" s="116">
        <v>44425</v>
      </c>
      <c r="C164" s="108" t="s">
        <v>78</v>
      </c>
      <c r="D164" s="68" t="s">
        <v>1097</v>
      </c>
      <c r="E164" s="68" t="s">
        <v>605</v>
      </c>
      <c r="F164" s="68" t="s">
        <v>1098</v>
      </c>
      <c r="G164" s="68" t="s">
        <v>1116</v>
      </c>
      <c r="H164" s="66" t="s">
        <v>1117</v>
      </c>
      <c r="I164" s="109">
        <v>339000</v>
      </c>
      <c r="J164" s="110">
        <v>44483</v>
      </c>
      <c r="K164" s="116">
        <v>44525</v>
      </c>
      <c r="L164" s="106" t="s">
        <v>1118</v>
      </c>
      <c r="M164" s="99">
        <v>44531</v>
      </c>
      <c r="N164" s="107">
        <v>0</v>
      </c>
      <c r="O164" s="111" t="s">
        <v>369</v>
      </c>
      <c r="P164" s="14" t="s">
        <v>1119</v>
      </c>
      <c r="Q164" s="97"/>
      <c r="R164" s="84"/>
      <c r="S164" s="140"/>
      <c r="T164" s="31">
        <v>339000</v>
      </c>
      <c r="U164" s="48">
        <v>44581</v>
      </c>
      <c r="V164" s="49" t="s">
        <v>195</v>
      </c>
      <c r="W164" s="68" t="s">
        <v>481</v>
      </c>
    </row>
    <row r="165" spans="1:23" ht="108">
      <c r="A165" s="106" t="s">
        <v>1096</v>
      </c>
      <c r="B165" s="116">
        <v>44425</v>
      </c>
      <c r="C165" s="108" t="s">
        <v>78</v>
      </c>
      <c r="D165" s="68" t="s">
        <v>1097</v>
      </c>
      <c r="E165" s="68" t="s">
        <v>605</v>
      </c>
      <c r="F165" s="68" t="s">
        <v>1098</v>
      </c>
      <c r="G165" s="68" t="s">
        <v>1120</v>
      </c>
      <c r="H165" s="66" t="s">
        <v>1121</v>
      </c>
      <c r="I165" s="109">
        <v>325000</v>
      </c>
      <c r="J165" s="110">
        <v>44487</v>
      </c>
      <c r="K165" s="116">
        <v>44509</v>
      </c>
      <c r="L165" s="106" t="s">
        <v>1122</v>
      </c>
      <c r="M165" s="96">
        <v>44505</v>
      </c>
      <c r="N165" s="107">
        <v>0</v>
      </c>
      <c r="O165" s="111" t="s">
        <v>369</v>
      </c>
      <c r="P165" s="14" t="s">
        <v>1123</v>
      </c>
      <c r="Q165" s="97"/>
      <c r="R165" s="84"/>
      <c r="S165" s="140"/>
      <c r="T165" s="31">
        <v>325000</v>
      </c>
      <c r="U165" s="18">
        <v>44532</v>
      </c>
      <c r="V165" s="19" t="s">
        <v>250</v>
      </c>
      <c r="W165" s="68" t="s">
        <v>481</v>
      </c>
    </row>
    <row r="166" spans="1:23" ht="108">
      <c r="A166" s="106" t="s">
        <v>1096</v>
      </c>
      <c r="B166" s="116">
        <v>44425</v>
      </c>
      <c r="C166" s="108" t="s">
        <v>78</v>
      </c>
      <c r="D166" s="68" t="s">
        <v>1097</v>
      </c>
      <c r="E166" s="68" t="s">
        <v>605</v>
      </c>
      <c r="F166" s="68" t="s">
        <v>1098</v>
      </c>
      <c r="G166" s="68" t="s">
        <v>1124</v>
      </c>
      <c r="H166" s="66" t="s">
        <v>1125</v>
      </c>
      <c r="I166" s="109">
        <v>1280000</v>
      </c>
      <c r="J166" s="110">
        <v>44483</v>
      </c>
      <c r="K166" s="116">
        <v>44525</v>
      </c>
      <c r="L166" s="106" t="s">
        <v>1126</v>
      </c>
      <c r="M166" s="99">
        <v>44488</v>
      </c>
      <c r="N166" s="107">
        <v>0</v>
      </c>
      <c r="O166" s="111" t="s">
        <v>369</v>
      </c>
      <c r="P166" s="14" t="s">
        <v>1127</v>
      </c>
      <c r="Q166" s="97"/>
      <c r="R166" s="84"/>
      <c r="S166" s="140"/>
      <c r="T166" s="31">
        <v>1280000</v>
      </c>
      <c r="U166" s="18">
        <v>44525</v>
      </c>
      <c r="V166" s="19" t="s">
        <v>214</v>
      </c>
      <c r="W166" s="68" t="s">
        <v>481</v>
      </c>
    </row>
    <row r="167" spans="1:23" ht="108">
      <c r="A167" s="106" t="s">
        <v>1096</v>
      </c>
      <c r="B167" s="116">
        <v>44425</v>
      </c>
      <c r="C167" s="108" t="s">
        <v>78</v>
      </c>
      <c r="D167" s="68" t="s">
        <v>1097</v>
      </c>
      <c r="E167" s="68" t="s">
        <v>605</v>
      </c>
      <c r="F167" s="68" t="s">
        <v>1098</v>
      </c>
      <c r="G167" s="68" t="s">
        <v>1128</v>
      </c>
      <c r="H167" s="66" t="s">
        <v>1129</v>
      </c>
      <c r="I167" s="109">
        <v>700600</v>
      </c>
      <c r="J167" s="110">
        <v>44483</v>
      </c>
      <c r="K167" s="116">
        <v>44525</v>
      </c>
      <c r="L167" s="106" t="s">
        <v>1130</v>
      </c>
      <c r="M167" s="99">
        <v>44530</v>
      </c>
      <c r="N167" s="107">
        <v>0</v>
      </c>
      <c r="O167" s="111" t="s">
        <v>369</v>
      </c>
      <c r="P167" s="14" t="s">
        <v>1131</v>
      </c>
      <c r="Q167" s="97"/>
      <c r="R167" s="84"/>
      <c r="S167" s="140"/>
      <c r="T167" s="31">
        <v>700600</v>
      </c>
      <c r="U167" s="48">
        <v>44581</v>
      </c>
      <c r="V167" s="49" t="s">
        <v>195</v>
      </c>
      <c r="W167" s="68" t="s">
        <v>481</v>
      </c>
    </row>
    <row r="168" spans="1:23" ht="54">
      <c r="A168" s="106" t="s">
        <v>1132</v>
      </c>
      <c r="B168" s="116">
        <v>44431</v>
      </c>
      <c r="C168" s="108" t="s">
        <v>142</v>
      </c>
      <c r="D168" s="68" t="s">
        <v>1133</v>
      </c>
      <c r="E168" s="115" t="s">
        <v>364</v>
      </c>
      <c r="F168" s="68" t="s">
        <v>594</v>
      </c>
      <c r="G168" s="68" t="s">
        <v>449</v>
      </c>
      <c r="H168" s="7" t="s">
        <v>1134</v>
      </c>
      <c r="I168" s="109">
        <v>489318.25</v>
      </c>
      <c r="J168" s="110">
        <v>44476</v>
      </c>
      <c r="K168" s="116">
        <v>44490</v>
      </c>
      <c r="L168" s="106" t="s">
        <v>1135</v>
      </c>
      <c r="M168" s="99">
        <v>44481</v>
      </c>
      <c r="N168" s="107">
        <v>0</v>
      </c>
      <c r="O168" s="111" t="s">
        <v>369</v>
      </c>
      <c r="P168" s="14" t="s">
        <v>1136</v>
      </c>
      <c r="Q168" s="97"/>
      <c r="R168" s="84"/>
      <c r="S168" s="140"/>
      <c r="T168" s="31">
        <v>489318.25</v>
      </c>
      <c r="U168" s="18">
        <v>44518</v>
      </c>
      <c r="V168" s="19" t="s">
        <v>219</v>
      </c>
      <c r="W168" s="68" t="s">
        <v>481</v>
      </c>
    </row>
    <row r="169" spans="1:23" ht="54">
      <c r="A169" s="106" t="s">
        <v>1132</v>
      </c>
      <c r="B169" s="116">
        <v>44431</v>
      </c>
      <c r="C169" s="108" t="s">
        <v>142</v>
      </c>
      <c r="D169" s="68" t="s">
        <v>1133</v>
      </c>
      <c r="E169" s="115" t="s">
        <v>364</v>
      </c>
      <c r="F169" s="68" t="s">
        <v>594</v>
      </c>
      <c r="G169" s="68" t="s">
        <v>1137</v>
      </c>
      <c r="H169" s="7" t="s">
        <v>1138</v>
      </c>
      <c r="I169" s="109">
        <v>927114.15</v>
      </c>
      <c r="J169" s="110">
        <v>44476</v>
      </c>
      <c r="K169" s="116">
        <v>44490</v>
      </c>
      <c r="L169" s="106" t="s">
        <v>1139</v>
      </c>
      <c r="M169" s="99">
        <v>44495</v>
      </c>
      <c r="N169" s="107">
        <v>0</v>
      </c>
      <c r="O169" s="111" t="s">
        <v>369</v>
      </c>
      <c r="P169" s="14" t="s">
        <v>1140</v>
      </c>
      <c r="Q169" s="97"/>
      <c r="R169" s="84"/>
      <c r="S169" s="140"/>
      <c r="T169" s="31">
        <v>927114.15</v>
      </c>
      <c r="U169" s="18">
        <v>44532</v>
      </c>
      <c r="V169" s="19" t="s">
        <v>250</v>
      </c>
      <c r="W169" s="68" t="s">
        <v>481</v>
      </c>
    </row>
    <row r="170" spans="1:23" ht="54">
      <c r="A170" s="106" t="s">
        <v>1132</v>
      </c>
      <c r="B170" s="116">
        <v>44431</v>
      </c>
      <c r="C170" s="108" t="s">
        <v>142</v>
      </c>
      <c r="D170" s="68" t="s">
        <v>1133</v>
      </c>
      <c r="E170" s="115" t="s">
        <v>364</v>
      </c>
      <c r="F170" s="68" t="s">
        <v>594</v>
      </c>
      <c r="G170" s="68" t="s">
        <v>1141</v>
      </c>
      <c r="H170" s="7" t="s">
        <v>1142</v>
      </c>
      <c r="I170" s="109">
        <v>65088</v>
      </c>
      <c r="J170" s="110">
        <v>44476</v>
      </c>
      <c r="K170" s="116">
        <v>44490</v>
      </c>
      <c r="L170" s="106" t="s">
        <v>1143</v>
      </c>
      <c r="M170" s="99">
        <v>44482</v>
      </c>
      <c r="N170" s="107">
        <v>0</v>
      </c>
      <c r="O170" s="111" t="s">
        <v>369</v>
      </c>
      <c r="P170" s="14" t="s">
        <v>1144</v>
      </c>
      <c r="Q170" s="97"/>
      <c r="R170" s="84"/>
      <c r="S170" s="140"/>
      <c r="T170" s="31">
        <v>65088</v>
      </c>
      <c r="U170" s="18">
        <v>44525</v>
      </c>
      <c r="V170" s="19" t="s">
        <v>214</v>
      </c>
      <c r="W170" s="68" t="s">
        <v>481</v>
      </c>
    </row>
    <row r="171" spans="1:23" ht="54">
      <c r="A171" s="106" t="s">
        <v>1145</v>
      </c>
      <c r="B171" s="116">
        <v>44434</v>
      </c>
      <c r="C171" s="66" t="s">
        <v>20</v>
      </c>
      <c r="D171" s="68" t="s">
        <v>1146</v>
      </c>
      <c r="E171" s="115" t="s">
        <v>364</v>
      </c>
      <c r="F171" s="68" t="s">
        <v>1147</v>
      </c>
      <c r="G171" s="68" t="s">
        <v>1148</v>
      </c>
      <c r="H171" s="7" t="s">
        <v>1149</v>
      </c>
      <c r="I171" s="109">
        <v>100806.62</v>
      </c>
      <c r="J171" s="110">
        <v>44466</v>
      </c>
      <c r="K171" s="116">
        <v>44480</v>
      </c>
      <c r="L171" s="106" t="s">
        <v>1150</v>
      </c>
      <c r="M171" s="116">
        <v>44480</v>
      </c>
      <c r="N171" s="107">
        <v>0</v>
      </c>
      <c r="O171" s="111" t="s">
        <v>369</v>
      </c>
      <c r="P171" s="14" t="s">
        <v>1151</v>
      </c>
      <c r="Q171" s="97"/>
      <c r="R171" s="84"/>
      <c r="S171" s="121"/>
      <c r="T171" s="31">
        <v>100806.62</v>
      </c>
      <c r="U171" s="18">
        <v>44511</v>
      </c>
      <c r="V171" s="19" t="s">
        <v>228</v>
      </c>
      <c r="W171" s="68" t="s">
        <v>481</v>
      </c>
    </row>
    <row r="172" spans="1:23" ht="54">
      <c r="A172" s="106" t="s">
        <v>1145</v>
      </c>
      <c r="B172" s="116">
        <v>44434</v>
      </c>
      <c r="C172" s="66" t="s">
        <v>20</v>
      </c>
      <c r="D172" s="68" t="s">
        <v>1146</v>
      </c>
      <c r="E172" s="115" t="s">
        <v>364</v>
      </c>
      <c r="F172" s="68" t="s">
        <v>1147</v>
      </c>
      <c r="G172" s="151" t="s">
        <v>1152</v>
      </c>
      <c r="H172" s="7" t="s">
        <v>1149</v>
      </c>
      <c r="I172" s="109">
        <v>169642.82</v>
      </c>
      <c r="J172" s="110">
        <v>44466</v>
      </c>
      <c r="K172" s="116">
        <v>44480</v>
      </c>
      <c r="L172" s="106" t="s">
        <v>1153</v>
      </c>
      <c r="M172" s="99">
        <v>44489</v>
      </c>
      <c r="N172" s="107">
        <v>0</v>
      </c>
      <c r="O172" s="111" t="s">
        <v>369</v>
      </c>
      <c r="P172" s="14" t="s">
        <v>1154</v>
      </c>
      <c r="Q172" s="97"/>
      <c r="R172" s="84"/>
      <c r="S172" s="140"/>
      <c r="T172" s="31">
        <v>169642.82</v>
      </c>
      <c r="U172" s="18">
        <v>44525</v>
      </c>
      <c r="V172" s="19" t="s">
        <v>214</v>
      </c>
      <c r="W172" s="68" t="s">
        <v>481</v>
      </c>
    </row>
    <row r="173" spans="1:23" ht="54">
      <c r="A173" s="106" t="s">
        <v>1155</v>
      </c>
      <c r="B173" s="116">
        <v>44431</v>
      </c>
      <c r="C173" s="108" t="s">
        <v>881</v>
      </c>
      <c r="D173" s="68" t="s">
        <v>1156</v>
      </c>
      <c r="E173" s="115" t="s">
        <v>364</v>
      </c>
      <c r="F173" s="68" t="s">
        <v>1157</v>
      </c>
      <c r="G173" s="68" t="s">
        <v>1158</v>
      </c>
      <c r="H173" s="7" t="s">
        <v>1159</v>
      </c>
      <c r="I173" s="109">
        <v>426349</v>
      </c>
      <c r="J173" s="110">
        <v>44470</v>
      </c>
      <c r="K173" s="116">
        <v>44491</v>
      </c>
      <c r="L173" s="106" t="s">
        <v>1160</v>
      </c>
      <c r="M173" s="96">
        <v>44477</v>
      </c>
      <c r="N173" s="107">
        <v>0</v>
      </c>
      <c r="O173" s="111" t="s">
        <v>369</v>
      </c>
      <c r="P173" s="14" t="s">
        <v>1161</v>
      </c>
      <c r="Q173" s="97"/>
      <c r="R173" s="84"/>
      <c r="S173" s="121"/>
      <c r="T173" s="31">
        <v>426349</v>
      </c>
      <c r="U173" s="18">
        <v>44511</v>
      </c>
      <c r="V173" s="19" t="s">
        <v>228</v>
      </c>
      <c r="W173" s="68" t="s">
        <v>481</v>
      </c>
    </row>
    <row r="174" spans="1:23" ht="54">
      <c r="A174" s="106" t="s">
        <v>1155</v>
      </c>
      <c r="B174" s="116">
        <v>44431</v>
      </c>
      <c r="C174" s="108" t="s">
        <v>881</v>
      </c>
      <c r="D174" s="68" t="s">
        <v>1156</v>
      </c>
      <c r="E174" s="115" t="s">
        <v>364</v>
      </c>
      <c r="F174" s="68" t="s">
        <v>1157</v>
      </c>
      <c r="G174" s="68" t="s">
        <v>1162</v>
      </c>
      <c r="H174" s="7" t="s">
        <v>1163</v>
      </c>
      <c r="I174" s="109">
        <v>838957.2</v>
      </c>
      <c r="J174" s="110">
        <v>44470</v>
      </c>
      <c r="K174" s="116">
        <v>44491</v>
      </c>
      <c r="L174" s="106" t="s">
        <v>1164</v>
      </c>
      <c r="M174" s="99">
        <v>44480</v>
      </c>
      <c r="N174" s="107">
        <v>0</v>
      </c>
      <c r="O174" s="111" t="s">
        <v>369</v>
      </c>
      <c r="P174" s="14" t="s">
        <v>1165</v>
      </c>
      <c r="Q174" s="97"/>
      <c r="R174" s="84"/>
      <c r="S174" s="121"/>
      <c r="T174" s="31">
        <v>838957.2</v>
      </c>
      <c r="U174" s="18">
        <v>44511</v>
      </c>
      <c r="V174" s="19" t="s">
        <v>228</v>
      </c>
      <c r="W174" s="68" t="s">
        <v>481</v>
      </c>
    </row>
    <row r="175" spans="1:23" ht="67.5">
      <c r="A175" s="106" t="s">
        <v>1166</v>
      </c>
      <c r="B175" s="116">
        <v>44434</v>
      </c>
      <c r="C175" s="108" t="s">
        <v>78</v>
      </c>
      <c r="D175" s="68" t="s">
        <v>1167</v>
      </c>
      <c r="E175" s="115" t="s">
        <v>364</v>
      </c>
      <c r="F175" s="68" t="s">
        <v>1168</v>
      </c>
      <c r="G175" s="68" t="s">
        <v>1110</v>
      </c>
      <c r="H175" s="7" t="s">
        <v>1169</v>
      </c>
      <c r="I175" s="109">
        <v>678000</v>
      </c>
      <c r="J175" s="110">
        <v>44476</v>
      </c>
      <c r="K175" s="116">
        <v>44560</v>
      </c>
      <c r="L175" s="106" t="s">
        <v>1170</v>
      </c>
      <c r="M175" s="99">
        <v>44523</v>
      </c>
      <c r="N175" s="107">
        <v>0</v>
      </c>
      <c r="O175" s="111" t="s">
        <v>369</v>
      </c>
      <c r="P175" s="14" t="s">
        <v>1171</v>
      </c>
      <c r="Q175" s="97"/>
      <c r="R175" s="84"/>
      <c r="S175" s="140"/>
      <c r="T175" s="31">
        <v>678000</v>
      </c>
      <c r="U175" s="18">
        <v>44553</v>
      </c>
      <c r="V175" s="19" t="s">
        <v>34</v>
      </c>
      <c r="W175" s="68" t="s">
        <v>481</v>
      </c>
    </row>
    <row r="176" spans="1:23" ht="67.5">
      <c r="A176" s="106" t="s">
        <v>1166</v>
      </c>
      <c r="B176" s="116">
        <v>44434</v>
      </c>
      <c r="C176" s="108" t="s">
        <v>78</v>
      </c>
      <c r="D176" s="68" t="s">
        <v>1167</v>
      </c>
      <c r="E176" s="115" t="s">
        <v>364</v>
      </c>
      <c r="F176" s="68" t="s">
        <v>1168</v>
      </c>
      <c r="G176" s="68" t="s">
        <v>1038</v>
      </c>
      <c r="H176" s="7" t="s">
        <v>1172</v>
      </c>
      <c r="I176" s="109">
        <v>2521757.7200000002</v>
      </c>
      <c r="J176" s="110">
        <v>44476</v>
      </c>
      <c r="K176" s="116">
        <v>44560</v>
      </c>
      <c r="L176" s="106" t="s">
        <v>1173</v>
      </c>
      <c r="M176" s="96">
        <v>44538</v>
      </c>
      <c r="N176" s="107">
        <v>0</v>
      </c>
      <c r="O176" s="111" t="s">
        <v>369</v>
      </c>
      <c r="P176" s="14" t="s">
        <v>1174</v>
      </c>
      <c r="Q176" s="97"/>
      <c r="R176" s="84"/>
      <c r="S176" s="140"/>
      <c r="T176" s="31">
        <v>2521757.7200000002</v>
      </c>
      <c r="U176" s="48">
        <v>44581</v>
      </c>
      <c r="V176" s="49" t="s">
        <v>195</v>
      </c>
      <c r="W176" s="68" t="s">
        <v>481</v>
      </c>
    </row>
    <row r="177" spans="1:23" ht="67.5">
      <c r="A177" s="106" t="s">
        <v>1166</v>
      </c>
      <c r="B177" s="116">
        <v>44434</v>
      </c>
      <c r="C177" s="108" t="s">
        <v>78</v>
      </c>
      <c r="D177" s="68" t="s">
        <v>1167</v>
      </c>
      <c r="E177" s="115" t="s">
        <v>364</v>
      </c>
      <c r="F177" s="68" t="s">
        <v>1168</v>
      </c>
      <c r="G177" s="68" t="s">
        <v>1124</v>
      </c>
      <c r="H177" s="7" t="s">
        <v>1175</v>
      </c>
      <c r="I177" s="109">
        <v>600000</v>
      </c>
      <c r="J177" s="110">
        <v>44476</v>
      </c>
      <c r="K177" s="116">
        <v>44560</v>
      </c>
      <c r="L177" s="106" t="s">
        <v>1176</v>
      </c>
      <c r="M177" s="99">
        <v>44487</v>
      </c>
      <c r="N177" s="107">
        <v>0</v>
      </c>
      <c r="O177" s="111" t="s">
        <v>369</v>
      </c>
      <c r="P177" s="14" t="s">
        <v>1177</v>
      </c>
      <c r="Q177" s="97"/>
      <c r="R177" s="84"/>
      <c r="S177" s="140"/>
      <c r="T177" s="31">
        <v>600000</v>
      </c>
      <c r="U177" s="18">
        <v>44518</v>
      </c>
      <c r="V177" s="19" t="s">
        <v>219</v>
      </c>
      <c r="W177" s="68" t="s">
        <v>481</v>
      </c>
    </row>
    <row r="178" spans="1:23" ht="67.5">
      <c r="A178" s="106" t="s">
        <v>1166</v>
      </c>
      <c r="B178" s="116">
        <v>44434</v>
      </c>
      <c r="C178" s="108" t="s">
        <v>78</v>
      </c>
      <c r="D178" s="68" t="s">
        <v>1167</v>
      </c>
      <c r="E178" s="115" t="s">
        <v>364</v>
      </c>
      <c r="F178" s="68" t="s">
        <v>1168</v>
      </c>
      <c r="G178" s="68" t="s">
        <v>1128</v>
      </c>
      <c r="H178" s="7" t="s">
        <v>1178</v>
      </c>
      <c r="I178" s="109">
        <v>5682134.2599999998</v>
      </c>
      <c r="J178" s="110">
        <v>44476</v>
      </c>
      <c r="K178" s="116">
        <v>44560</v>
      </c>
      <c r="L178" s="106" t="s">
        <v>1179</v>
      </c>
      <c r="M178" s="99">
        <v>44540</v>
      </c>
      <c r="N178" s="107">
        <v>0</v>
      </c>
      <c r="O178" s="111" t="s">
        <v>369</v>
      </c>
      <c r="P178" s="14" t="s">
        <v>1180</v>
      </c>
      <c r="Q178" s="97"/>
      <c r="R178" s="84"/>
      <c r="S178" s="140"/>
      <c r="T178" s="31">
        <v>5682134.2599999998</v>
      </c>
      <c r="U178" s="48">
        <v>44581</v>
      </c>
      <c r="V178" s="49" t="s">
        <v>195</v>
      </c>
      <c r="W178" s="68" t="s">
        <v>481</v>
      </c>
    </row>
    <row r="179" spans="1:23" ht="67.5">
      <c r="A179" s="106" t="s">
        <v>1181</v>
      </c>
      <c r="B179" s="116">
        <v>44432</v>
      </c>
      <c r="C179" s="108" t="s">
        <v>315</v>
      </c>
      <c r="D179" s="68" t="s">
        <v>1182</v>
      </c>
      <c r="E179" s="115" t="s">
        <v>364</v>
      </c>
      <c r="F179" s="68" t="s">
        <v>1183</v>
      </c>
      <c r="G179" s="68" t="s">
        <v>529</v>
      </c>
      <c r="H179" s="7" t="s">
        <v>1184</v>
      </c>
      <c r="I179" s="109">
        <v>23843</v>
      </c>
      <c r="J179" s="110">
        <v>44470</v>
      </c>
      <c r="K179" s="116">
        <v>44484</v>
      </c>
      <c r="L179" s="106" t="s">
        <v>1185</v>
      </c>
      <c r="M179" s="96">
        <v>44477</v>
      </c>
      <c r="N179" s="107">
        <v>0</v>
      </c>
      <c r="O179" s="111" t="s">
        <v>369</v>
      </c>
      <c r="P179" s="14" t="s">
        <v>1186</v>
      </c>
      <c r="Q179" s="97"/>
      <c r="R179" s="84"/>
      <c r="S179" s="121"/>
      <c r="T179" s="31">
        <v>23843</v>
      </c>
      <c r="U179" s="18">
        <v>44511</v>
      </c>
      <c r="V179" s="19" t="s">
        <v>228</v>
      </c>
      <c r="W179" s="68" t="s">
        <v>481</v>
      </c>
    </row>
    <row r="180" spans="1:23" ht="54">
      <c r="A180" s="106" t="s">
        <v>1187</v>
      </c>
      <c r="B180" s="116">
        <v>44440</v>
      </c>
      <c r="C180" s="66" t="s">
        <v>20</v>
      </c>
      <c r="D180" s="68" t="s">
        <v>1188</v>
      </c>
      <c r="E180" s="115" t="s">
        <v>364</v>
      </c>
      <c r="F180" s="68" t="s">
        <v>1189</v>
      </c>
      <c r="G180" s="68" t="s">
        <v>1190</v>
      </c>
      <c r="H180" s="7" t="s">
        <v>1191</v>
      </c>
      <c r="I180" s="109">
        <v>1570000</v>
      </c>
      <c r="J180" s="110">
        <v>44468</v>
      </c>
      <c r="K180" s="116">
        <v>44489</v>
      </c>
      <c r="L180" s="49" t="s">
        <v>1192</v>
      </c>
      <c r="M180" s="71"/>
      <c r="N180" s="84"/>
      <c r="O180" s="111" t="s">
        <v>32</v>
      </c>
      <c r="P180" s="14" t="s">
        <v>1193</v>
      </c>
      <c r="Q180" s="97"/>
      <c r="R180" s="84"/>
      <c r="S180" s="88"/>
      <c r="T180" s="31" t="s">
        <v>1193</v>
      </c>
      <c r="U180" s="152" t="s">
        <v>1192</v>
      </c>
      <c r="V180" s="49" t="s">
        <v>1192</v>
      </c>
      <c r="W180" s="49" t="s">
        <v>1192</v>
      </c>
    </row>
    <row r="181" spans="1:23" ht="54">
      <c r="A181" s="106" t="s">
        <v>1194</v>
      </c>
      <c r="B181" s="116">
        <v>44449</v>
      </c>
      <c r="C181" s="108" t="s">
        <v>78</v>
      </c>
      <c r="D181" s="68" t="s">
        <v>1195</v>
      </c>
      <c r="E181" s="115" t="s">
        <v>364</v>
      </c>
      <c r="F181" s="68" t="s">
        <v>1196</v>
      </c>
      <c r="G181" s="68" t="s">
        <v>1038</v>
      </c>
      <c r="H181" s="7" t="s">
        <v>1197</v>
      </c>
      <c r="I181" s="109">
        <v>2105478.5699999998</v>
      </c>
      <c r="J181" s="110">
        <v>44476</v>
      </c>
      <c r="K181" s="116">
        <v>44554</v>
      </c>
      <c r="L181" s="106" t="s">
        <v>1198</v>
      </c>
      <c r="M181" s="96">
        <v>44538</v>
      </c>
      <c r="N181" s="107">
        <v>0</v>
      </c>
      <c r="O181" s="111" t="s">
        <v>369</v>
      </c>
      <c r="P181" s="14" t="s">
        <v>1199</v>
      </c>
      <c r="Q181" s="97"/>
      <c r="R181" s="84"/>
      <c r="S181" s="140"/>
      <c r="T181" s="31">
        <v>2105478.5699999998</v>
      </c>
      <c r="U181" s="48">
        <v>44581</v>
      </c>
      <c r="V181" s="49" t="s">
        <v>195</v>
      </c>
      <c r="W181" s="68" t="s">
        <v>481</v>
      </c>
    </row>
    <row r="182" spans="1:23" ht="54">
      <c r="A182" s="106" t="s">
        <v>1194</v>
      </c>
      <c r="B182" s="116">
        <v>44449</v>
      </c>
      <c r="C182" s="108" t="s">
        <v>78</v>
      </c>
      <c r="D182" s="68" t="s">
        <v>1195</v>
      </c>
      <c r="E182" s="115" t="s">
        <v>364</v>
      </c>
      <c r="F182" s="68" t="s">
        <v>1196</v>
      </c>
      <c r="G182" s="151" t="s">
        <v>1116</v>
      </c>
      <c r="H182" s="7" t="s">
        <v>1200</v>
      </c>
      <c r="I182" s="109">
        <v>10501436.880000001</v>
      </c>
      <c r="J182" s="110">
        <v>44480</v>
      </c>
      <c r="K182" s="116">
        <v>44554</v>
      </c>
      <c r="L182" s="106" t="s">
        <v>1201</v>
      </c>
      <c r="M182" s="96">
        <v>44557</v>
      </c>
      <c r="N182" s="107">
        <v>0</v>
      </c>
      <c r="O182" s="111" t="s">
        <v>369</v>
      </c>
      <c r="P182" s="14" t="s">
        <v>1202</v>
      </c>
      <c r="Q182" s="97"/>
      <c r="R182" s="84"/>
      <c r="S182" s="140"/>
      <c r="T182" s="31">
        <v>10501436.880000001</v>
      </c>
      <c r="U182" s="153">
        <v>44588</v>
      </c>
      <c r="V182" s="154" t="s">
        <v>329</v>
      </c>
      <c r="W182" s="68" t="s">
        <v>481</v>
      </c>
    </row>
    <row r="183" spans="1:23" ht="54">
      <c r="A183" s="106" t="s">
        <v>1194</v>
      </c>
      <c r="B183" s="116">
        <v>44449</v>
      </c>
      <c r="C183" s="108" t="s">
        <v>78</v>
      </c>
      <c r="D183" s="68" t="s">
        <v>1195</v>
      </c>
      <c r="E183" s="115" t="s">
        <v>364</v>
      </c>
      <c r="F183" s="68" t="s">
        <v>1196</v>
      </c>
      <c r="G183" s="68" t="s">
        <v>1203</v>
      </c>
      <c r="H183" s="7" t="s">
        <v>1204</v>
      </c>
      <c r="I183" s="109">
        <v>2467242.5</v>
      </c>
      <c r="J183" s="110">
        <v>44476</v>
      </c>
      <c r="K183" s="116">
        <v>44554</v>
      </c>
      <c r="L183" s="106" t="s">
        <v>1205</v>
      </c>
      <c r="M183" s="96">
        <v>44501</v>
      </c>
      <c r="N183" s="107">
        <v>0</v>
      </c>
      <c r="O183" s="111" t="s">
        <v>369</v>
      </c>
      <c r="P183" s="14" t="s">
        <v>1206</v>
      </c>
      <c r="Q183" s="97"/>
      <c r="R183" s="84"/>
      <c r="S183" s="140"/>
      <c r="T183" s="31">
        <v>2467242.5</v>
      </c>
      <c r="U183" s="18">
        <v>44532</v>
      </c>
      <c r="V183" s="19" t="s">
        <v>250</v>
      </c>
      <c r="W183" s="68" t="s">
        <v>481</v>
      </c>
    </row>
    <row r="184" spans="1:23" ht="81">
      <c r="A184" s="106" t="s">
        <v>1207</v>
      </c>
      <c r="B184" s="116">
        <v>44440</v>
      </c>
      <c r="C184" s="19" t="s">
        <v>62</v>
      </c>
      <c r="D184" s="68" t="s">
        <v>1208</v>
      </c>
      <c r="E184" s="115" t="s">
        <v>364</v>
      </c>
      <c r="F184" s="68" t="s">
        <v>1209</v>
      </c>
      <c r="G184" s="68" t="s">
        <v>1210</v>
      </c>
      <c r="H184" s="7" t="s">
        <v>1211</v>
      </c>
      <c r="I184" s="109">
        <v>1040052</v>
      </c>
      <c r="J184" s="110">
        <v>44480</v>
      </c>
      <c r="K184" s="116">
        <v>44490</v>
      </c>
      <c r="L184" s="106" t="s">
        <v>1212</v>
      </c>
      <c r="M184" s="96">
        <v>44491</v>
      </c>
      <c r="N184" s="107">
        <v>0</v>
      </c>
      <c r="O184" s="111" t="s">
        <v>369</v>
      </c>
      <c r="P184" s="14" t="s">
        <v>1213</v>
      </c>
      <c r="Q184" s="97"/>
      <c r="R184" s="84"/>
      <c r="S184" s="140"/>
      <c r="T184" s="31">
        <v>1040052</v>
      </c>
      <c r="U184" s="18">
        <v>44525</v>
      </c>
      <c r="V184" s="19" t="s">
        <v>214</v>
      </c>
      <c r="W184" s="68" t="s">
        <v>481</v>
      </c>
    </row>
    <row r="185" spans="1:23" ht="94.5">
      <c r="A185" s="106" t="s">
        <v>1214</v>
      </c>
      <c r="B185" s="116">
        <v>44445</v>
      </c>
      <c r="C185" s="108" t="s">
        <v>78</v>
      </c>
      <c r="D185" s="68" t="s">
        <v>1215</v>
      </c>
      <c r="E185" s="68" t="s">
        <v>605</v>
      </c>
      <c r="F185" s="68" t="s">
        <v>1216</v>
      </c>
      <c r="G185" s="68" t="s">
        <v>1217</v>
      </c>
      <c r="H185" s="66" t="s">
        <v>1218</v>
      </c>
      <c r="I185" s="109">
        <f>311.88*632.2</f>
        <v>197170.53600000002</v>
      </c>
      <c r="J185" s="110">
        <v>44511</v>
      </c>
      <c r="K185" s="103">
        <v>44539</v>
      </c>
      <c r="L185" s="106" t="s">
        <v>1219</v>
      </c>
      <c r="M185" s="99">
        <v>44546</v>
      </c>
      <c r="N185" s="107">
        <v>0</v>
      </c>
      <c r="O185" s="111" t="s">
        <v>369</v>
      </c>
      <c r="P185" s="14" t="s">
        <v>1220</v>
      </c>
      <c r="Q185" s="97"/>
      <c r="R185" s="84"/>
      <c r="S185" s="140"/>
      <c r="T185" s="31">
        <v>197170.53600000002</v>
      </c>
      <c r="U185" s="48">
        <v>44581</v>
      </c>
      <c r="V185" s="49" t="s">
        <v>349</v>
      </c>
      <c r="W185" s="68" t="s">
        <v>481</v>
      </c>
    </row>
    <row r="186" spans="1:23" ht="94.5">
      <c r="A186" s="106" t="s">
        <v>1214</v>
      </c>
      <c r="B186" s="116">
        <v>44445</v>
      </c>
      <c r="C186" s="108" t="s">
        <v>78</v>
      </c>
      <c r="D186" s="68" t="s">
        <v>1215</v>
      </c>
      <c r="E186" s="68" t="s">
        <v>605</v>
      </c>
      <c r="F186" s="68" t="s">
        <v>1216</v>
      </c>
      <c r="G186" s="68" t="s">
        <v>1221</v>
      </c>
      <c r="H186" s="66" t="s">
        <v>1222</v>
      </c>
      <c r="I186" s="109">
        <v>101700</v>
      </c>
      <c r="J186" s="110">
        <v>44511</v>
      </c>
      <c r="K186" s="103">
        <v>44539</v>
      </c>
      <c r="L186" s="106" t="s">
        <v>1223</v>
      </c>
      <c r="M186" s="96">
        <v>44517</v>
      </c>
      <c r="N186" s="107">
        <v>0</v>
      </c>
      <c r="O186" s="111" t="s">
        <v>369</v>
      </c>
      <c r="P186" s="14" t="s">
        <v>1224</v>
      </c>
      <c r="Q186" s="97"/>
      <c r="R186" s="84"/>
      <c r="S186" s="140"/>
      <c r="T186" s="31">
        <v>101700</v>
      </c>
      <c r="U186" s="18">
        <v>44553</v>
      </c>
      <c r="V186" s="19" t="s">
        <v>34</v>
      </c>
      <c r="W186" s="68" t="s">
        <v>481</v>
      </c>
    </row>
    <row r="187" spans="1:23" ht="94.5">
      <c r="A187" s="106" t="s">
        <v>1214</v>
      </c>
      <c r="B187" s="116">
        <v>44445</v>
      </c>
      <c r="C187" s="108" t="s">
        <v>78</v>
      </c>
      <c r="D187" s="68" t="s">
        <v>1215</v>
      </c>
      <c r="E187" s="68" t="s">
        <v>605</v>
      </c>
      <c r="F187" s="68" t="s">
        <v>1216</v>
      </c>
      <c r="G187" s="68" t="s">
        <v>1225</v>
      </c>
      <c r="H187" s="66" t="s">
        <v>1226</v>
      </c>
      <c r="I187" s="109">
        <v>36725</v>
      </c>
      <c r="J187" s="110">
        <v>44511</v>
      </c>
      <c r="K187" s="103">
        <v>44539</v>
      </c>
      <c r="L187" s="106" t="s">
        <v>1013</v>
      </c>
      <c r="M187" s="96">
        <v>44533</v>
      </c>
      <c r="N187" s="107">
        <v>0</v>
      </c>
      <c r="O187" s="111" t="s">
        <v>369</v>
      </c>
      <c r="P187" s="14" t="s">
        <v>1227</v>
      </c>
      <c r="Q187" s="97"/>
      <c r="R187" s="84"/>
      <c r="S187" s="140"/>
      <c r="T187" s="31">
        <v>36725</v>
      </c>
      <c r="U187" s="48">
        <v>44581</v>
      </c>
      <c r="V187" s="49" t="s">
        <v>195</v>
      </c>
      <c r="W187" s="68" t="s">
        <v>481</v>
      </c>
    </row>
    <row r="188" spans="1:23" ht="94.5">
      <c r="A188" s="106" t="s">
        <v>1214</v>
      </c>
      <c r="B188" s="116">
        <v>44445</v>
      </c>
      <c r="C188" s="108" t="s">
        <v>78</v>
      </c>
      <c r="D188" s="68" t="s">
        <v>1215</v>
      </c>
      <c r="E188" s="68" t="s">
        <v>605</v>
      </c>
      <c r="F188" s="68" t="s">
        <v>1216</v>
      </c>
      <c r="G188" s="68" t="s">
        <v>1203</v>
      </c>
      <c r="H188" s="66" t="s">
        <v>1228</v>
      </c>
      <c r="I188" s="109">
        <f>148.03*632.2</f>
        <v>93584.566000000006</v>
      </c>
      <c r="J188" s="110">
        <v>44511</v>
      </c>
      <c r="K188" s="103">
        <v>44539</v>
      </c>
      <c r="L188" s="106" t="s">
        <v>1229</v>
      </c>
      <c r="M188" s="96">
        <v>44533</v>
      </c>
      <c r="N188" s="107">
        <v>0</v>
      </c>
      <c r="O188" s="111" t="s">
        <v>369</v>
      </c>
      <c r="P188" s="14" t="s">
        <v>1230</v>
      </c>
      <c r="Q188" s="97"/>
      <c r="R188" s="84"/>
      <c r="S188" s="140"/>
      <c r="T188" s="31">
        <v>93584.566000000006</v>
      </c>
      <c r="U188" s="48">
        <v>44581</v>
      </c>
      <c r="V188" s="49" t="s">
        <v>195</v>
      </c>
      <c r="W188" s="68" t="s">
        <v>481</v>
      </c>
    </row>
    <row r="189" spans="1:23" ht="94.5">
      <c r="A189" s="106" t="s">
        <v>1214</v>
      </c>
      <c r="B189" s="116">
        <v>44445</v>
      </c>
      <c r="C189" s="108" t="s">
        <v>78</v>
      </c>
      <c r="D189" s="68" t="s">
        <v>1215</v>
      </c>
      <c r="E189" s="68" t="s">
        <v>605</v>
      </c>
      <c r="F189" s="68" t="s">
        <v>1216</v>
      </c>
      <c r="G189" s="68" t="s">
        <v>1231</v>
      </c>
      <c r="H189" s="66" t="s">
        <v>1232</v>
      </c>
      <c r="I189" s="109">
        <f>1810.26*632.2</f>
        <v>1144446.372</v>
      </c>
      <c r="J189" s="110">
        <v>44511</v>
      </c>
      <c r="K189" s="116">
        <v>44539</v>
      </c>
      <c r="L189" s="106" t="s">
        <v>1233</v>
      </c>
      <c r="M189" s="99">
        <v>44546</v>
      </c>
      <c r="N189" s="107">
        <v>0</v>
      </c>
      <c r="O189" s="111" t="s">
        <v>369</v>
      </c>
      <c r="P189" s="14" t="s">
        <v>1234</v>
      </c>
      <c r="Q189" s="97"/>
      <c r="R189" s="84"/>
      <c r="S189" s="140"/>
      <c r="T189" s="31">
        <v>1144446.372</v>
      </c>
      <c r="U189" s="48">
        <v>44581</v>
      </c>
      <c r="V189" s="49" t="s">
        <v>349</v>
      </c>
      <c r="W189" s="68" t="s">
        <v>1235</v>
      </c>
    </row>
    <row r="190" spans="1:23" ht="54">
      <c r="A190" s="106" t="s">
        <v>1236</v>
      </c>
      <c r="B190" s="116">
        <v>44448</v>
      </c>
      <c r="C190" s="108" t="s">
        <v>169</v>
      </c>
      <c r="D190" s="68" t="s">
        <v>1237</v>
      </c>
      <c r="E190" s="115" t="s">
        <v>364</v>
      </c>
      <c r="F190" s="68" t="s">
        <v>1095</v>
      </c>
      <c r="G190" s="68" t="s">
        <v>366</v>
      </c>
      <c r="H190" s="7" t="s">
        <v>1238</v>
      </c>
      <c r="I190" s="109">
        <v>472130.65</v>
      </c>
      <c r="J190" s="110">
        <v>44484</v>
      </c>
      <c r="K190" s="116">
        <v>44496</v>
      </c>
      <c r="L190" s="106" t="s">
        <v>1239</v>
      </c>
      <c r="M190" s="96">
        <v>44495</v>
      </c>
      <c r="N190" s="107">
        <v>0</v>
      </c>
      <c r="O190" s="111" t="s">
        <v>369</v>
      </c>
      <c r="P190" s="14" t="s">
        <v>1240</v>
      </c>
      <c r="Q190" s="97"/>
      <c r="R190" s="84"/>
      <c r="S190" s="140"/>
      <c r="T190" s="31">
        <v>472130.65</v>
      </c>
      <c r="U190" s="18">
        <v>44532</v>
      </c>
      <c r="V190" s="19" t="s">
        <v>250</v>
      </c>
      <c r="W190" s="68" t="s">
        <v>481</v>
      </c>
    </row>
    <row r="191" spans="1:23" ht="67.5">
      <c r="A191" s="106" t="s">
        <v>1241</v>
      </c>
      <c r="B191" s="116">
        <v>44440</v>
      </c>
      <c r="C191" s="108" t="s">
        <v>169</v>
      </c>
      <c r="D191" s="68" t="s">
        <v>1242</v>
      </c>
      <c r="E191" s="115" t="s">
        <v>364</v>
      </c>
      <c r="F191" s="68" t="s">
        <v>1243</v>
      </c>
      <c r="G191" s="68" t="s">
        <v>437</v>
      </c>
      <c r="H191" s="7" t="s">
        <v>1244</v>
      </c>
      <c r="I191" s="109">
        <v>14478.012000000001</v>
      </c>
      <c r="J191" s="110">
        <v>44488</v>
      </c>
      <c r="K191" s="116">
        <v>44498</v>
      </c>
      <c r="L191" s="106" t="s">
        <v>1245</v>
      </c>
      <c r="M191" s="99">
        <v>44496</v>
      </c>
      <c r="N191" s="107">
        <v>0</v>
      </c>
      <c r="O191" s="111" t="s">
        <v>32</v>
      </c>
      <c r="P191" s="14" t="s">
        <v>1246</v>
      </c>
      <c r="Q191" s="97"/>
      <c r="R191" s="84"/>
      <c r="S191" s="140"/>
      <c r="T191" s="31">
        <v>14478.012000000001</v>
      </c>
      <c r="U191" s="18">
        <v>44532</v>
      </c>
      <c r="V191" s="19" t="s">
        <v>250</v>
      </c>
      <c r="W191" s="68" t="s">
        <v>481</v>
      </c>
    </row>
    <row r="192" spans="1:23" ht="54">
      <c r="A192" s="106" t="s">
        <v>1241</v>
      </c>
      <c r="B192" s="116">
        <v>44440</v>
      </c>
      <c r="C192" s="108" t="s">
        <v>169</v>
      </c>
      <c r="D192" s="68" t="s">
        <v>1242</v>
      </c>
      <c r="E192" s="115" t="s">
        <v>364</v>
      </c>
      <c r="F192" s="68" t="s">
        <v>1243</v>
      </c>
      <c r="G192" s="68" t="s">
        <v>1247</v>
      </c>
      <c r="H192" s="7" t="s">
        <v>1248</v>
      </c>
      <c r="I192" s="109">
        <v>85800</v>
      </c>
      <c r="J192" s="110">
        <v>44488</v>
      </c>
      <c r="K192" s="116">
        <v>44498</v>
      </c>
      <c r="L192" s="106" t="s">
        <v>1249</v>
      </c>
      <c r="M192" s="99">
        <v>44524</v>
      </c>
      <c r="N192" s="107">
        <v>0</v>
      </c>
      <c r="O192" s="111" t="s">
        <v>32</v>
      </c>
      <c r="P192" s="14" t="s">
        <v>1250</v>
      </c>
      <c r="Q192" s="97"/>
      <c r="R192" s="84"/>
      <c r="S192" s="140"/>
      <c r="T192" s="31">
        <v>85800</v>
      </c>
      <c r="U192" s="18">
        <v>44553</v>
      </c>
      <c r="V192" s="19" t="s">
        <v>34</v>
      </c>
      <c r="W192" s="68" t="s">
        <v>481</v>
      </c>
    </row>
    <row r="193" spans="1:23" ht="54">
      <c r="A193" s="106" t="s">
        <v>1241</v>
      </c>
      <c r="B193" s="116">
        <v>44440</v>
      </c>
      <c r="C193" s="108" t="s">
        <v>169</v>
      </c>
      <c r="D193" s="68" t="s">
        <v>1242</v>
      </c>
      <c r="E193" s="115" t="s">
        <v>364</v>
      </c>
      <c r="F193" s="68" t="s">
        <v>1243</v>
      </c>
      <c r="G193" s="68" t="s">
        <v>584</v>
      </c>
      <c r="H193" s="7" t="s">
        <v>1251</v>
      </c>
      <c r="I193" s="109">
        <v>24750</v>
      </c>
      <c r="J193" s="110">
        <v>44488</v>
      </c>
      <c r="K193" s="116">
        <v>44498</v>
      </c>
      <c r="L193" s="49" t="s">
        <v>1252</v>
      </c>
      <c r="M193" s="155">
        <v>44552</v>
      </c>
      <c r="N193" s="107">
        <v>0</v>
      </c>
      <c r="O193" s="111" t="s">
        <v>369</v>
      </c>
      <c r="P193" s="14" t="s">
        <v>1253</v>
      </c>
      <c r="Q193" s="97"/>
      <c r="R193" s="84"/>
      <c r="S193" s="140"/>
      <c r="T193" s="31">
        <v>18562.5</v>
      </c>
      <c r="U193" s="153">
        <v>44588</v>
      </c>
      <c r="V193" s="156" t="s">
        <v>329</v>
      </c>
      <c r="W193" s="49" t="s">
        <v>1254</v>
      </c>
    </row>
    <row r="194" spans="1:23" ht="54">
      <c r="A194" s="106" t="s">
        <v>1255</v>
      </c>
      <c r="B194" s="116">
        <v>44455</v>
      </c>
      <c r="C194" s="108" t="s">
        <v>315</v>
      </c>
      <c r="D194" s="68" t="s">
        <v>1256</v>
      </c>
      <c r="E194" s="115" t="s">
        <v>364</v>
      </c>
      <c r="F194" s="68" t="s">
        <v>1257</v>
      </c>
      <c r="G194" s="68" t="s">
        <v>1258</v>
      </c>
      <c r="H194" s="7" t="s">
        <v>1259</v>
      </c>
      <c r="I194" s="109">
        <v>1118501.1200000001</v>
      </c>
      <c r="J194" s="110">
        <v>44489</v>
      </c>
      <c r="K194" s="116">
        <v>44504</v>
      </c>
      <c r="L194" s="106" t="s">
        <v>1260</v>
      </c>
      <c r="M194" s="96">
        <v>44495</v>
      </c>
      <c r="N194" s="107">
        <v>0</v>
      </c>
      <c r="O194" s="111" t="s">
        <v>1261</v>
      </c>
      <c r="P194" s="14" t="s">
        <v>1262</v>
      </c>
      <c r="Q194" s="97"/>
      <c r="R194" s="84"/>
      <c r="S194" s="140"/>
      <c r="T194" s="31">
        <v>1118501.1200000001</v>
      </c>
      <c r="U194" s="18">
        <v>44532</v>
      </c>
      <c r="V194" s="19" t="s">
        <v>250</v>
      </c>
      <c r="W194" s="68" t="s">
        <v>481</v>
      </c>
    </row>
    <row r="195" spans="1:23" ht="54">
      <c r="A195" s="106" t="s">
        <v>1255</v>
      </c>
      <c r="B195" s="116">
        <v>44455</v>
      </c>
      <c r="C195" s="108" t="s">
        <v>315</v>
      </c>
      <c r="D195" s="68" t="s">
        <v>1256</v>
      </c>
      <c r="E195" s="115" t="s">
        <v>364</v>
      </c>
      <c r="F195" s="68" t="s">
        <v>1257</v>
      </c>
      <c r="G195" s="68" t="s">
        <v>1263</v>
      </c>
      <c r="H195" s="7" t="s">
        <v>1264</v>
      </c>
      <c r="I195" s="109">
        <v>203400</v>
      </c>
      <c r="J195" s="110">
        <v>44489</v>
      </c>
      <c r="K195" s="116">
        <v>44504</v>
      </c>
      <c r="L195" s="106" t="s">
        <v>1265</v>
      </c>
      <c r="M195" s="96">
        <v>44523</v>
      </c>
      <c r="N195" s="107">
        <v>0</v>
      </c>
      <c r="O195" s="111" t="s">
        <v>1261</v>
      </c>
      <c r="P195" s="14" t="s">
        <v>1266</v>
      </c>
      <c r="Q195" s="97"/>
      <c r="R195" s="84"/>
      <c r="S195" s="141"/>
      <c r="T195" s="31">
        <v>203400</v>
      </c>
      <c r="U195" s="18">
        <v>44553</v>
      </c>
      <c r="V195" s="19" t="s">
        <v>34</v>
      </c>
      <c r="W195" s="68" t="s">
        <v>481</v>
      </c>
    </row>
    <row r="196" spans="1:23" ht="54">
      <c r="A196" s="106" t="s">
        <v>1267</v>
      </c>
      <c r="B196" s="116">
        <v>44453</v>
      </c>
      <c r="C196" s="108" t="s">
        <v>142</v>
      </c>
      <c r="D196" s="68" t="s">
        <v>1268</v>
      </c>
      <c r="E196" s="68" t="s">
        <v>622</v>
      </c>
      <c r="F196" s="68" t="s">
        <v>524</v>
      </c>
      <c r="G196" s="7" t="s">
        <v>624</v>
      </c>
      <c r="H196" s="7" t="s">
        <v>624</v>
      </c>
      <c r="I196" s="109" t="s">
        <v>624</v>
      </c>
      <c r="J196" s="110" t="s">
        <v>624</v>
      </c>
      <c r="K196" s="116" t="s">
        <v>624</v>
      </c>
      <c r="L196" s="68" t="s">
        <v>624</v>
      </c>
      <c r="M196" s="68" t="s">
        <v>624</v>
      </c>
      <c r="N196" s="68" t="s">
        <v>624</v>
      </c>
      <c r="O196" s="111" t="s">
        <v>1261</v>
      </c>
      <c r="P196" s="144" t="s">
        <v>624</v>
      </c>
      <c r="Q196" s="136" t="s">
        <v>624</v>
      </c>
      <c r="R196" s="111" t="s">
        <v>624</v>
      </c>
      <c r="S196" s="144" t="s">
        <v>624</v>
      </c>
      <c r="T196" s="149" t="s">
        <v>624</v>
      </c>
      <c r="U196" s="68" t="s">
        <v>624</v>
      </c>
      <c r="V196" s="68" t="s">
        <v>624</v>
      </c>
      <c r="W196" s="68" t="s">
        <v>624</v>
      </c>
    </row>
    <row r="197" spans="1:23" ht="54">
      <c r="A197" s="106" t="s">
        <v>1269</v>
      </c>
      <c r="B197" s="116">
        <v>44463</v>
      </c>
      <c r="C197" s="66" t="s">
        <v>20</v>
      </c>
      <c r="D197" s="68" t="s">
        <v>1270</v>
      </c>
      <c r="E197" s="115" t="s">
        <v>364</v>
      </c>
      <c r="F197" s="68" t="s">
        <v>1271</v>
      </c>
      <c r="G197" s="68" t="s">
        <v>710</v>
      </c>
      <c r="H197" s="7" t="s">
        <v>1272</v>
      </c>
      <c r="I197" s="109">
        <v>10576.8</v>
      </c>
      <c r="J197" s="110">
        <v>44488</v>
      </c>
      <c r="K197" s="116">
        <v>44502</v>
      </c>
      <c r="L197" s="106" t="s">
        <v>1273</v>
      </c>
      <c r="M197" s="96">
        <v>44495</v>
      </c>
      <c r="N197" s="107">
        <v>0</v>
      </c>
      <c r="O197" s="111" t="s">
        <v>32</v>
      </c>
      <c r="P197" s="14" t="s">
        <v>1274</v>
      </c>
      <c r="Q197" s="97"/>
      <c r="R197" s="84"/>
      <c r="S197" s="147"/>
      <c r="T197" s="31">
        <v>10576.8</v>
      </c>
      <c r="U197" s="18">
        <v>44532</v>
      </c>
      <c r="V197" s="19" t="s">
        <v>250</v>
      </c>
      <c r="W197" s="68" t="s">
        <v>481</v>
      </c>
    </row>
    <row r="198" spans="1:23" ht="54">
      <c r="A198" s="106" t="s">
        <v>1275</v>
      </c>
      <c r="B198" s="116">
        <v>44463</v>
      </c>
      <c r="C198" s="108" t="s">
        <v>169</v>
      </c>
      <c r="D198" s="68" t="s">
        <v>1270</v>
      </c>
      <c r="E198" s="115" t="s">
        <v>364</v>
      </c>
      <c r="F198" s="68" t="s">
        <v>1271</v>
      </c>
      <c r="G198" s="68" t="s">
        <v>710</v>
      </c>
      <c r="H198" s="7" t="s">
        <v>1272</v>
      </c>
      <c r="I198" s="109">
        <v>132616.79999999999</v>
      </c>
      <c r="J198" s="110">
        <v>44488</v>
      </c>
      <c r="K198" s="116">
        <v>44502</v>
      </c>
      <c r="L198" s="106" t="s">
        <v>1273</v>
      </c>
      <c r="M198" s="96">
        <v>44495</v>
      </c>
      <c r="N198" s="107">
        <v>0</v>
      </c>
      <c r="O198" s="111" t="s">
        <v>32</v>
      </c>
      <c r="P198" s="14" t="s">
        <v>1274</v>
      </c>
      <c r="Q198" s="97"/>
      <c r="R198" s="84"/>
      <c r="S198" s="141"/>
      <c r="T198" s="31">
        <v>132616.79999999999</v>
      </c>
      <c r="U198" s="18">
        <v>44532</v>
      </c>
      <c r="V198" s="19" t="s">
        <v>250</v>
      </c>
      <c r="W198" s="68" t="s">
        <v>481</v>
      </c>
    </row>
    <row r="199" spans="1:23" ht="54">
      <c r="A199" s="106" t="s">
        <v>1276</v>
      </c>
      <c r="B199" s="116">
        <v>44463</v>
      </c>
      <c r="C199" s="66" t="s">
        <v>20</v>
      </c>
      <c r="D199" s="68" t="s">
        <v>1277</v>
      </c>
      <c r="E199" s="68" t="s">
        <v>622</v>
      </c>
      <c r="F199" s="68" t="s">
        <v>1278</v>
      </c>
      <c r="G199" s="68" t="s">
        <v>624</v>
      </c>
      <c r="H199" s="7" t="s">
        <v>624</v>
      </c>
      <c r="I199" s="109" t="s">
        <v>624</v>
      </c>
      <c r="J199" s="110" t="s">
        <v>624</v>
      </c>
      <c r="K199" s="116" t="s">
        <v>624</v>
      </c>
      <c r="L199" s="68" t="s">
        <v>624</v>
      </c>
      <c r="M199" s="68" t="s">
        <v>624</v>
      </c>
      <c r="N199" s="68" t="s">
        <v>624</v>
      </c>
      <c r="O199" s="111" t="s">
        <v>1261</v>
      </c>
      <c r="P199" s="144" t="s">
        <v>624</v>
      </c>
      <c r="Q199" s="136" t="s">
        <v>624</v>
      </c>
      <c r="R199" s="111" t="s">
        <v>624</v>
      </c>
      <c r="S199" s="157" t="s">
        <v>624</v>
      </c>
      <c r="T199" s="158" t="s">
        <v>624</v>
      </c>
      <c r="U199" s="136" t="s">
        <v>624</v>
      </c>
      <c r="V199" s="68" t="s">
        <v>624</v>
      </c>
      <c r="W199" s="68" t="s">
        <v>624</v>
      </c>
    </row>
    <row r="200" spans="1:23" ht="54">
      <c r="A200" s="106" t="s">
        <v>1279</v>
      </c>
      <c r="B200" s="116">
        <v>44463</v>
      </c>
      <c r="C200" s="108" t="s">
        <v>169</v>
      </c>
      <c r="D200" s="68" t="s">
        <v>1277</v>
      </c>
      <c r="E200" s="68" t="s">
        <v>622</v>
      </c>
      <c r="F200" s="68" t="s">
        <v>1278</v>
      </c>
      <c r="G200" s="68" t="s">
        <v>624</v>
      </c>
      <c r="H200" s="7" t="s">
        <v>624</v>
      </c>
      <c r="I200" s="109" t="s">
        <v>624</v>
      </c>
      <c r="J200" s="110" t="s">
        <v>624</v>
      </c>
      <c r="K200" s="116" t="s">
        <v>624</v>
      </c>
      <c r="L200" s="68" t="s">
        <v>624</v>
      </c>
      <c r="M200" s="68" t="s">
        <v>624</v>
      </c>
      <c r="N200" s="68" t="s">
        <v>624</v>
      </c>
      <c r="O200" s="111" t="s">
        <v>1261</v>
      </c>
      <c r="P200" s="144" t="s">
        <v>624</v>
      </c>
      <c r="Q200" s="136" t="s">
        <v>624</v>
      </c>
      <c r="R200" s="111" t="s">
        <v>624</v>
      </c>
      <c r="S200" s="157" t="s">
        <v>624</v>
      </c>
      <c r="T200" s="68" t="s">
        <v>624</v>
      </c>
      <c r="U200" s="136" t="s">
        <v>624</v>
      </c>
      <c r="V200" s="68" t="s">
        <v>624</v>
      </c>
      <c r="W200" s="68" t="s">
        <v>624</v>
      </c>
    </row>
    <row r="201" spans="1:23" ht="108">
      <c r="A201" s="106" t="s">
        <v>1280</v>
      </c>
      <c r="B201" s="116">
        <v>44469</v>
      </c>
      <c r="C201" s="19" t="s">
        <v>62</v>
      </c>
      <c r="D201" s="68" t="s">
        <v>1281</v>
      </c>
      <c r="E201" s="115" t="s">
        <v>364</v>
      </c>
      <c r="F201" s="68" t="s">
        <v>1282</v>
      </c>
      <c r="G201" s="68" t="s">
        <v>1283</v>
      </c>
      <c r="H201" s="7" t="s">
        <v>1284</v>
      </c>
      <c r="I201" s="109">
        <v>265468.49</v>
      </c>
      <c r="J201" s="110">
        <v>44502</v>
      </c>
      <c r="K201" s="116">
        <v>44516</v>
      </c>
      <c r="L201" s="106" t="s">
        <v>1285</v>
      </c>
      <c r="M201" s="96">
        <v>44511</v>
      </c>
      <c r="N201" s="107">
        <v>0</v>
      </c>
      <c r="O201" s="111" t="s">
        <v>369</v>
      </c>
      <c r="P201" s="14" t="s">
        <v>1286</v>
      </c>
      <c r="Q201" s="97"/>
      <c r="R201" s="84"/>
      <c r="S201" s="147"/>
      <c r="T201" s="113">
        <v>265468.49</v>
      </c>
      <c r="U201" s="18">
        <v>44546</v>
      </c>
      <c r="V201" s="19" t="s">
        <v>208</v>
      </c>
      <c r="W201" s="68" t="s">
        <v>481</v>
      </c>
    </row>
    <row r="202" spans="1:23" ht="108">
      <c r="A202" s="106" t="s">
        <v>1280</v>
      </c>
      <c r="B202" s="116">
        <v>44469</v>
      </c>
      <c r="C202" s="19" t="s">
        <v>62</v>
      </c>
      <c r="D202" s="68" t="s">
        <v>1281</v>
      </c>
      <c r="E202" s="115" t="s">
        <v>364</v>
      </c>
      <c r="F202" s="68" t="s">
        <v>1282</v>
      </c>
      <c r="G202" s="68" t="s">
        <v>1287</v>
      </c>
      <c r="H202" s="7" t="s">
        <v>1288</v>
      </c>
      <c r="I202" s="109">
        <v>48358.35</v>
      </c>
      <c r="J202" s="110">
        <v>44498</v>
      </c>
      <c r="K202" s="116">
        <v>44512</v>
      </c>
      <c r="L202" s="106" t="s">
        <v>1289</v>
      </c>
      <c r="M202" s="96">
        <v>44501</v>
      </c>
      <c r="N202" s="107">
        <v>0</v>
      </c>
      <c r="O202" s="111" t="s">
        <v>369</v>
      </c>
      <c r="P202" s="14" t="s">
        <v>1290</v>
      </c>
      <c r="Q202" s="97"/>
      <c r="R202" s="84"/>
      <c r="S202" s="140"/>
      <c r="T202" s="31">
        <v>48358.35</v>
      </c>
      <c r="U202" s="18">
        <v>44532</v>
      </c>
      <c r="V202" s="19" t="s">
        <v>250</v>
      </c>
      <c r="W202" s="68" t="s">
        <v>481</v>
      </c>
    </row>
    <row r="203" spans="1:23" ht="54">
      <c r="A203" s="106" t="s">
        <v>1291</v>
      </c>
      <c r="B203" s="116">
        <v>44467</v>
      </c>
      <c r="C203" s="108" t="s">
        <v>995</v>
      </c>
      <c r="D203" s="68" t="s">
        <v>1292</v>
      </c>
      <c r="E203" s="115" t="s">
        <v>364</v>
      </c>
      <c r="F203" s="68" t="s">
        <v>1293</v>
      </c>
      <c r="G203" s="68" t="s">
        <v>998</v>
      </c>
      <c r="H203" s="7" t="s">
        <v>1294</v>
      </c>
      <c r="I203" s="109">
        <v>641840</v>
      </c>
      <c r="J203" s="110">
        <v>44502</v>
      </c>
      <c r="K203" s="116">
        <v>44523</v>
      </c>
      <c r="L203" s="106" t="s">
        <v>1295</v>
      </c>
      <c r="M203" s="96">
        <v>44523</v>
      </c>
      <c r="N203" s="107">
        <v>0</v>
      </c>
      <c r="O203" s="111" t="s">
        <v>369</v>
      </c>
      <c r="P203" s="14" t="s">
        <v>1296</v>
      </c>
      <c r="Q203" s="97"/>
      <c r="R203" s="84"/>
      <c r="S203" s="140"/>
      <c r="T203" s="31">
        <v>641840</v>
      </c>
      <c r="U203" s="18">
        <v>44532</v>
      </c>
      <c r="V203" s="19" t="s">
        <v>250</v>
      </c>
      <c r="W203" s="68" t="s">
        <v>481</v>
      </c>
    </row>
    <row r="204" spans="1:23" ht="54">
      <c r="A204" s="106" t="s">
        <v>1291</v>
      </c>
      <c r="B204" s="116">
        <v>44467</v>
      </c>
      <c r="C204" s="108" t="s">
        <v>995</v>
      </c>
      <c r="D204" s="68" t="s">
        <v>1292</v>
      </c>
      <c r="E204" s="115" t="s">
        <v>364</v>
      </c>
      <c r="F204" s="68" t="s">
        <v>1293</v>
      </c>
      <c r="G204" s="68" t="s">
        <v>1297</v>
      </c>
      <c r="H204" s="7" t="s">
        <v>1298</v>
      </c>
      <c r="I204" s="109">
        <v>2621600</v>
      </c>
      <c r="J204" s="110">
        <v>44497</v>
      </c>
      <c r="K204" s="116">
        <v>44539</v>
      </c>
      <c r="L204" s="106" t="s">
        <v>1299</v>
      </c>
      <c r="M204" s="116">
        <v>44543</v>
      </c>
      <c r="N204" s="107">
        <v>0</v>
      </c>
      <c r="O204" s="111" t="s">
        <v>369</v>
      </c>
      <c r="P204" s="14" t="s">
        <v>1300</v>
      </c>
      <c r="Q204" s="97"/>
      <c r="R204" s="84"/>
      <c r="S204" s="140"/>
      <c r="T204" s="31">
        <v>2621600</v>
      </c>
      <c r="U204" s="48">
        <v>44581</v>
      </c>
      <c r="V204" s="49" t="s">
        <v>195</v>
      </c>
      <c r="W204" s="68" t="s">
        <v>481</v>
      </c>
    </row>
    <row r="205" spans="1:23" ht="148.5">
      <c r="A205" s="106" t="s">
        <v>1301</v>
      </c>
      <c r="B205" s="116">
        <v>44470</v>
      </c>
      <c r="C205" s="108" t="s">
        <v>78</v>
      </c>
      <c r="D205" s="68" t="s">
        <v>1302</v>
      </c>
      <c r="E205" s="68" t="s">
        <v>545</v>
      </c>
      <c r="F205" s="68" t="s">
        <v>1303</v>
      </c>
      <c r="G205" s="68" t="s">
        <v>914</v>
      </c>
      <c r="H205" s="7" t="s">
        <v>1304</v>
      </c>
      <c r="I205" s="109">
        <v>90000</v>
      </c>
      <c r="J205" s="110">
        <v>44491</v>
      </c>
      <c r="K205" s="116">
        <v>44498</v>
      </c>
      <c r="L205" s="106" t="s">
        <v>1305</v>
      </c>
      <c r="M205" s="96">
        <v>44495</v>
      </c>
      <c r="N205" s="107">
        <v>0</v>
      </c>
      <c r="O205" s="111" t="s">
        <v>1261</v>
      </c>
      <c r="P205" s="14" t="s">
        <v>1306</v>
      </c>
      <c r="Q205" s="97"/>
      <c r="R205" s="84"/>
      <c r="S205" s="140"/>
      <c r="T205" s="31">
        <v>90000</v>
      </c>
      <c r="U205" s="18">
        <v>44532</v>
      </c>
      <c r="V205" s="19" t="s">
        <v>250</v>
      </c>
      <c r="W205" s="68" t="s">
        <v>481</v>
      </c>
    </row>
    <row r="206" spans="1:23" ht="54">
      <c r="A206" s="106" t="s">
        <v>1307</v>
      </c>
      <c r="B206" s="116">
        <v>44461</v>
      </c>
      <c r="C206" s="108" t="s">
        <v>130</v>
      </c>
      <c r="D206" s="68" t="s">
        <v>1308</v>
      </c>
      <c r="E206" s="68" t="s">
        <v>605</v>
      </c>
      <c r="F206" s="68" t="s">
        <v>1309</v>
      </c>
      <c r="G206" s="151" t="s">
        <v>1152</v>
      </c>
      <c r="H206" s="159" t="s">
        <v>1310</v>
      </c>
      <c r="I206" s="109">
        <f>1356*632.2</f>
        <v>857263.20000000007</v>
      </c>
      <c r="J206" s="103">
        <v>44511</v>
      </c>
      <c r="K206" s="116">
        <v>44539</v>
      </c>
      <c r="L206" s="106" t="s">
        <v>1311</v>
      </c>
      <c r="M206" s="103">
        <v>44550</v>
      </c>
      <c r="N206" s="107">
        <v>0</v>
      </c>
      <c r="O206" s="111" t="s">
        <v>369</v>
      </c>
      <c r="P206" s="14" t="s">
        <v>1312</v>
      </c>
      <c r="Q206" s="97"/>
      <c r="R206" s="84"/>
      <c r="S206" s="140"/>
      <c r="T206" s="31">
        <v>857263.20000000007</v>
      </c>
      <c r="U206" s="48">
        <v>44581</v>
      </c>
      <c r="V206" s="49" t="s">
        <v>349</v>
      </c>
      <c r="W206" s="68" t="s">
        <v>481</v>
      </c>
    </row>
    <row r="207" spans="1:23" ht="54">
      <c r="A207" s="106" t="s">
        <v>1307</v>
      </c>
      <c r="B207" s="116">
        <v>44461</v>
      </c>
      <c r="C207" s="108" t="s">
        <v>78</v>
      </c>
      <c r="D207" s="68" t="s">
        <v>1308</v>
      </c>
      <c r="E207" s="68" t="s">
        <v>605</v>
      </c>
      <c r="F207" s="68" t="s">
        <v>1309</v>
      </c>
      <c r="G207" s="68" t="s">
        <v>1116</v>
      </c>
      <c r="H207" s="66" t="s">
        <v>1313</v>
      </c>
      <c r="I207" s="109">
        <f>1808*632.2</f>
        <v>1143017.6000000001</v>
      </c>
      <c r="J207" s="103">
        <v>44511</v>
      </c>
      <c r="K207" s="116">
        <v>44539</v>
      </c>
      <c r="L207" s="106" t="s">
        <v>1314</v>
      </c>
      <c r="M207" s="103">
        <v>44552</v>
      </c>
      <c r="N207" s="107">
        <v>0</v>
      </c>
      <c r="O207" s="111" t="s">
        <v>369</v>
      </c>
      <c r="P207" s="14" t="s">
        <v>1315</v>
      </c>
      <c r="Q207" s="97"/>
      <c r="R207" s="84"/>
      <c r="S207" s="140"/>
      <c r="T207" s="31">
        <v>1143017.6000000001</v>
      </c>
      <c r="U207" s="153">
        <v>44588</v>
      </c>
      <c r="V207" s="154" t="s">
        <v>329</v>
      </c>
      <c r="W207" s="68" t="s">
        <v>481</v>
      </c>
    </row>
    <row r="208" spans="1:23" ht="54">
      <c r="A208" s="106" t="s">
        <v>1316</v>
      </c>
      <c r="B208" s="116">
        <v>44470</v>
      </c>
      <c r="C208" s="108" t="s">
        <v>78</v>
      </c>
      <c r="D208" s="68" t="s">
        <v>1317</v>
      </c>
      <c r="E208" s="68" t="s">
        <v>605</v>
      </c>
      <c r="F208" s="68" t="s">
        <v>1318</v>
      </c>
      <c r="G208" s="68" t="s">
        <v>1319</v>
      </c>
      <c r="H208" s="66" t="s">
        <v>1320</v>
      </c>
      <c r="I208" s="109">
        <f>568.39*645.47</f>
        <v>366878.69329999998</v>
      </c>
      <c r="J208" s="110">
        <v>44511</v>
      </c>
      <c r="K208" s="116">
        <v>44539</v>
      </c>
      <c r="L208" s="106" t="s">
        <v>1321</v>
      </c>
      <c r="M208" s="96">
        <v>44515</v>
      </c>
      <c r="N208" s="107">
        <v>0</v>
      </c>
      <c r="O208" s="111" t="s">
        <v>1261</v>
      </c>
      <c r="P208" s="14" t="s">
        <v>1322</v>
      </c>
      <c r="Q208" s="97"/>
      <c r="R208" s="84"/>
      <c r="S208" s="140"/>
      <c r="T208" s="31">
        <v>366878.69329999998</v>
      </c>
      <c r="U208" s="18">
        <v>44546</v>
      </c>
      <c r="V208" s="19" t="s">
        <v>208</v>
      </c>
      <c r="W208" s="68" t="s">
        <v>481</v>
      </c>
    </row>
    <row r="209" spans="1:23" ht="54">
      <c r="A209" s="106" t="s">
        <v>1316</v>
      </c>
      <c r="B209" s="116">
        <v>44470</v>
      </c>
      <c r="C209" s="108" t="s">
        <v>78</v>
      </c>
      <c r="D209" s="68" t="s">
        <v>1317</v>
      </c>
      <c r="E209" s="68" t="s">
        <v>605</v>
      </c>
      <c r="F209" s="68" t="s">
        <v>1318</v>
      </c>
      <c r="G209" s="68" t="s">
        <v>490</v>
      </c>
      <c r="H209" s="66" t="s">
        <v>1323</v>
      </c>
      <c r="I209" s="109">
        <f>322.05*645.47</f>
        <v>207873.61350000001</v>
      </c>
      <c r="J209" s="110">
        <v>44511</v>
      </c>
      <c r="K209" s="116">
        <v>44539</v>
      </c>
      <c r="L209" s="106" t="s">
        <v>1324</v>
      </c>
      <c r="M209" s="96">
        <v>44515</v>
      </c>
      <c r="N209" s="107">
        <v>0</v>
      </c>
      <c r="O209" s="111" t="s">
        <v>1261</v>
      </c>
      <c r="P209" s="14" t="s">
        <v>1325</v>
      </c>
      <c r="Q209" s="97"/>
      <c r="R209" s="84"/>
      <c r="S209" s="140"/>
      <c r="T209" s="31">
        <v>207873.61350000001</v>
      </c>
      <c r="U209" s="18">
        <v>44546</v>
      </c>
      <c r="V209" s="19" t="s">
        <v>208</v>
      </c>
      <c r="W209" s="68" t="s">
        <v>481</v>
      </c>
    </row>
    <row r="210" spans="1:23" ht="54">
      <c r="A210" s="106" t="s">
        <v>1316</v>
      </c>
      <c r="B210" s="116">
        <v>44470</v>
      </c>
      <c r="C210" s="108" t="s">
        <v>78</v>
      </c>
      <c r="D210" s="68" t="s">
        <v>1317</v>
      </c>
      <c r="E210" s="68" t="s">
        <v>605</v>
      </c>
      <c r="F210" s="68" t="s">
        <v>1318</v>
      </c>
      <c r="G210" s="68" t="s">
        <v>1326</v>
      </c>
      <c r="H210" s="66" t="s">
        <v>1327</v>
      </c>
      <c r="I210" s="109">
        <f>1085.93*645.47</f>
        <v>700935.23710000003</v>
      </c>
      <c r="J210" s="110">
        <v>44511</v>
      </c>
      <c r="K210" s="116">
        <v>44539</v>
      </c>
      <c r="L210" s="106" t="s">
        <v>1328</v>
      </c>
      <c r="M210" s="96">
        <v>44515</v>
      </c>
      <c r="N210" s="107">
        <v>0</v>
      </c>
      <c r="O210" s="111" t="s">
        <v>1261</v>
      </c>
      <c r="P210" s="14" t="s">
        <v>1329</v>
      </c>
      <c r="Q210" s="97"/>
      <c r="R210" s="84"/>
      <c r="S210" s="140"/>
      <c r="T210" s="31">
        <v>700935.23710000003</v>
      </c>
      <c r="U210" s="18">
        <v>44546</v>
      </c>
      <c r="V210" s="19" t="s">
        <v>208</v>
      </c>
      <c r="W210" s="68" t="s">
        <v>481</v>
      </c>
    </row>
    <row r="211" spans="1:23" ht="81">
      <c r="A211" s="106" t="s">
        <v>1330</v>
      </c>
      <c r="B211" s="116">
        <v>44467</v>
      </c>
      <c r="C211" s="108" t="s">
        <v>78</v>
      </c>
      <c r="D211" s="68" t="s">
        <v>1331</v>
      </c>
      <c r="E211" s="115" t="s">
        <v>364</v>
      </c>
      <c r="F211" s="68" t="s">
        <v>1332</v>
      </c>
      <c r="G211" s="68" t="s">
        <v>1120</v>
      </c>
      <c r="H211" s="7" t="s">
        <v>1333</v>
      </c>
      <c r="I211" s="109">
        <v>4250000</v>
      </c>
      <c r="J211" s="110">
        <v>44497</v>
      </c>
      <c r="K211" s="116">
        <v>44525</v>
      </c>
      <c r="L211" s="106" t="s">
        <v>1334</v>
      </c>
      <c r="M211" s="103">
        <v>44546</v>
      </c>
      <c r="N211" s="107">
        <v>0</v>
      </c>
      <c r="O211" s="111" t="s">
        <v>32</v>
      </c>
      <c r="P211" s="14" t="s">
        <v>1335</v>
      </c>
      <c r="Q211" s="97"/>
      <c r="R211" s="84"/>
      <c r="S211" s="140"/>
      <c r="T211" s="31">
        <v>4250000</v>
      </c>
      <c r="U211" s="48">
        <v>44581</v>
      </c>
      <c r="V211" s="49" t="s">
        <v>349</v>
      </c>
      <c r="W211" s="68" t="s">
        <v>481</v>
      </c>
    </row>
    <row r="212" spans="1:23" ht="54">
      <c r="A212" s="106" t="s">
        <v>1336</v>
      </c>
      <c r="B212" s="116">
        <v>44466</v>
      </c>
      <c r="C212" s="66" t="s">
        <v>20</v>
      </c>
      <c r="D212" s="68" t="s">
        <v>1337</v>
      </c>
      <c r="E212" s="115" t="s">
        <v>364</v>
      </c>
      <c r="F212" s="68" t="s">
        <v>1338</v>
      </c>
      <c r="G212" s="68" t="s">
        <v>1339</v>
      </c>
      <c r="H212" s="7" t="s">
        <v>1340</v>
      </c>
      <c r="I212" s="109">
        <v>219107</v>
      </c>
      <c r="J212" s="110">
        <v>44509</v>
      </c>
      <c r="K212" s="116">
        <v>44523</v>
      </c>
      <c r="L212" s="106" t="s">
        <v>1341</v>
      </c>
      <c r="M212" s="96">
        <v>44522</v>
      </c>
      <c r="N212" s="107">
        <v>0</v>
      </c>
      <c r="O212" s="111" t="s">
        <v>1261</v>
      </c>
      <c r="P212" s="14" t="s">
        <v>1342</v>
      </c>
      <c r="Q212" s="97"/>
      <c r="R212" s="84"/>
      <c r="S212" s="140"/>
      <c r="T212" s="31">
        <v>219107</v>
      </c>
      <c r="U212" s="18">
        <v>44553</v>
      </c>
      <c r="V212" s="19" t="s">
        <v>34</v>
      </c>
      <c r="W212" s="68" t="s">
        <v>481</v>
      </c>
    </row>
    <row r="213" spans="1:23" ht="67.5">
      <c r="A213" s="106" t="s">
        <v>1336</v>
      </c>
      <c r="B213" s="116">
        <v>44466</v>
      </c>
      <c r="C213" s="66" t="s">
        <v>20</v>
      </c>
      <c r="D213" s="68" t="s">
        <v>1337</v>
      </c>
      <c r="E213" s="115" t="s">
        <v>364</v>
      </c>
      <c r="F213" s="68" t="s">
        <v>1338</v>
      </c>
      <c r="G213" s="68" t="s">
        <v>437</v>
      </c>
      <c r="H213" s="7" t="s">
        <v>1343</v>
      </c>
      <c r="I213" s="109">
        <v>123829.92</v>
      </c>
      <c r="J213" s="110">
        <v>44509</v>
      </c>
      <c r="K213" s="116">
        <v>44523</v>
      </c>
      <c r="L213" s="106" t="s">
        <v>1344</v>
      </c>
      <c r="M213" s="96">
        <v>44522</v>
      </c>
      <c r="N213" s="107">
        <v>0</v>
      </c>
      <c r="O213" s="111" t="s">
        <v>1261</v>
      </c>
      <c r="P213" s="14" t="s">
        <v>1345</v>
      </c>
      <c r="Q213" s="97"/>
      <c r="R213" s="84"/>
      <c r="S213" s="140"/>
      <c r="T213" s="31">
        <v>123829.92</v>
      </c>
      <c r="U213" s="18">
        <v>44553</v>
      </c>
      <c r="V213" s="19" t="s">
        <v>34</v>
      </c>
      <c r="W213" s="68" t="s">
        <v>481</v>
      </c>
    </row>
    <row r="214" spans="1:23" ht="54">
      <c r="A214" s="106" t="s">
        <v>1346</v>
      </c>
      <c r="B214" s="116">
        <v>44468</v>
      </c>
      <c r="C214" s="108" t="s">
        <v>130</v>
      </c>
      <c r="D214" s="68" t="s">
        <v>1347</v>
      </c>
      <c r="E214" s="68" t="s">
        <v>622</v>
      </c>
      <c r="F214" s="68" t="s">
        <v>933</v>
      </c>
      <c r="G214" s="68" t="s">
        <v>624</v>
      </c>
      <c r="H214" s="7" t="s">
        <v>624</v>
      </c>
      <c r="I214" s="109" t="s">
        <v>624</v>
      </c>
      <c r="J214" s="110" t="s">
        <v>624</v>
      </c>
      <c r="K214" s="116" t="s">
        <v>624</v>
      </c>
      <c r="L214" s="68" t="s">
        <v>624</v>
      </c>
      <c r="M214" s="68" t="s">
        <v>624</v>
      </c>
      <c r="N214" s="68" t="s">
        <v>624</v>
      </c>
      <c r="O214" s="111" t="s">
        <v>1261</v>
      </c>
      <c r="P214" s="144" t="s">
        <v>624</v>
      </c>
      <c r="Q214" s="136" t="s">
        <v>624</v>
      </c>
      <c r="R214" s="68" t="s">
        <v>624</v>
      </c>
      <c r="S214" s="111" t="s">
        <v>624</v>
      </c>
      <c r="T214" s="144" t="s">
        <v>624</v>
      </c>
      <c r="U214" s="136" t="s">
        <v>624</v>
      </c>
      <c r="V214" s="68" t="s">
        <v>624</v>
      </c>
      <c r="W214" s="68" t="s">
        <v>624</v>
      </c>
    </row>
    <row r="215" spans="1:23" ht="54">
      <c r="A215" s="106" t="s">
        <v>1348</v>
      </c>
      <c r="B215" s="116">
        <v>44483</v>
      </c>
      <c r="C215" s="108" t="s">
        <v>169</v>
      </c>
      <c r="D215" s="68" t="s">
        <v>1349</v>
      </c>
      <c r="E215" s="115" t="s">
        <v>364</v>
      </c>
      <c r="F215" s="68" t="s">
        <v>1350</v>
      </c>
      <c r="G215" s="68" t="s">
        <v>1351</v>
      </c>
      <c r="H215" s="160" t="s">
        <v>1352</v>
      </c>
      <c r="I215" s="109">
        <v>940555.5</v>
      </c>
      <c r="J215" s="110">
        <v>44508</v>
      </c>
      <c r="K215" s="103">
        <v>44518</v>
      </c>
      <c r="L215" s="106" t="s">
        <v>1353</v>
      </c>
      <c r="M215" s="96">
        <v>44516</v>
      </c>
      <c r="N215" s="107">
        <v>0</v>
      </c>
      <c r="O215" s="111" t="s">
        <v>1261</v>
      </c>
      <c r="P215" s="14" t="s">
        <v>1354</v>
      </c>
      <c r="Q215" s="97"/>
      <c r="R215" s="84"/>
      <c r="S215" s="140"/>
      <c r="T215" s="31">
        <v>940555.5</v>
      </c>
      <c r="U215" s="18">
        <v>44553</v>
      </c>
      <c r="V215" s="19" t="s">
        <v>34</v>
      </c>
      <c r="W215" s="68" t="s">
        <v>481</v>
      </c>
    </row>
    <row r="216" spans="1:23" ht="54">
      <c r="A216" s="106" t="s">
        <v>1355</v>
      </c>
      <c r="B216" s="116">
        <v>44475</v>
      </c>
      <c r="C216" s="66" t="s">
        <v>20</v>
      </c>
      <c r="D216" s="68" t="s">
        <v>1356</v>
      </c>
      <c r="E216" s="115" t="s">
        <v>364</v>
      </c>
      <c r="F216" s="68" t="s">
        <v>539</v>
      </c>
      <c r="G216" s="68" t="s">
        <v>1357</v>
      </c>
      <c r="H216" s="7" t="s">
        <v>1358</v>
      </c>
      <c r="I216" s="109">
        <v>1588780</v>
      </c>
      <c r="J216" s="110">
        <v>44511</v>
      </c>
      <c r="K216" s="116">
        <v>44532</v>
      </c>
      <c r="L216" s="106" t="s">
        <v>1359</v>
      </c>
      <c r="M216" s="96">
        <v>44516</v>
      </c>
      <c r="N216" s="107">
        <v>0</v>
      </c>
      <c r="O216" s="111" t="s">
        <v>369</v>
      </c>
      <c r="P216" s="14" t="s">
        <v>1360</v>
      </c>
      <c r="Q216" s="97"/>
      <c r="R216" s="84"/>
      <c r="S216" s="140"/>
      <c r="T216" s="31">
        <v>1588780</v>
      </c>
      <c r="U216" s="18">
        <v>44546</v>
      </c>
      <c r="V216" s="19" t="s">
        <v>208</v>
      </c>
      <c r="W216" s="68" t="s">
        <v>481</v>
      </c>
    </row>
    <row r="217" spans="1:23" ht="54">
      <c r="A217" s="106" t="s">
        <v>1361</v>
      </c>
      <c r="B217" s="116">
        <v>44475</v>
      </c>
      <c r="C217" s="108" t="s">
        <v>78</v>
      </c>
      <c r="D217" s="68" t="s">
        <v>1356</v>
      </c>
      <c r="E217" s="115" t="s">
        <v>364</v>
      </c>
      <c r="F217" s="68" t="s">
        <v>539</v>
      </c>
      <c r="G217" s="68" t="s">
        <v>1362</v>
      </c>
      <c r="H217" s="7" t="s">
        <v>1363</v>
      </c>
      <c r="I217" s="109">
        <v>25990</v>
      </c>
      <c r="J217" s="110">
        <v>44515</v>
      </c>
      <c r="K217" s="116">
        <v>44536</v>
      </c>
      <c r="L217" s="106" t="s">
        <v>1364</v>
      </c>
      <c r="M217" s="96">
        <v>44516</v>
      </c>
      <c r="N217" s="107">
        <v>0</v>
      </c>
      <c r="O217" s="111" t="s">
        <v>369</v>
      </c>
      <c r="P217" s="14" t="s">
        <v>1365</v>
      </c>
      <c r="Q217" s="97"/>
      <c r="R217" s="84"/>
      <c r="S217" s="140"/>
      <c r="T217" s="31">
        <v>25990</v>
      </c>
      <c r="U217" s="18">
        <v>44546</v>
      </c>
      <c r="V217" s="19" t="s">
        <v>208</v>
      </c>
      <c r="W217" s="68" t="s">
        <v>481</v>
      </c>
    </row>
    <row r="218" spans="1:23" ht="54">
      <c r="A218" s="106" t="s">
        <v>1361</v>
      </c>
      <c r="B218" s="116">
        <v>44475</v>
      </c>
      <c r="C218" s="108" t="s">
        <v>78</v>
      </c>
      <c r="D218" s="68" t="s">
        <v>1356</v>
      </c>
      <c r="E218" s="115" t="s">
        <v>364</v>
      </c>
      <c r="F218" s="68" t="s">
        <v>539</v>
      </c>
      <c r="G218" s="8" t="s">
        <v>393</v>
      </c>
      <c r="H218" s="7" t="s">
        <v>1366</v>
      </c>
      <c r="I218" s="109">
        <v>84142.06</v>
      </c>
      <c r="J218" s="110">
        <v>44515</v>
      </c>
      <c r="K218" s="116">
        <v>44536</v>
      </c>
      <c r="L218" s="106" t="s">
        <v>1367</v>
      </c>
      <c r="M218" s="116">
        <v>44536</v>
      </c>
      <c r="N218" s="107">
        <v>0</v>
      </c>
      <c r="O218" s="111" t="s">
        <v>369</v>
      </c>
      <c r="P218" s="14" t="s">
        <v>1368</v>
      </c>
      <c r="Q218" s="97"/>
      <c r="R218" s="84"/>
      <c r="S218" s="140"/>
      <c r="T218" s="31">
        <v>84142.06</v>
      </c>
      <c r="U218" s="48">
        <v>44581</v>
      </c>
      <c r="V218" s="49" t="s">
        <v>195</v>
      </c>
      <c r="W218" s="68" t="s">
        <v>481</v>
      </c>
    </row>
    <row r="219" spans="1:23" ht="81">
      <c r="A219" s="106" t="s">
        <v>1355</v>
      </c>
      <c r="B219" s="116">
        <v>44483</v>
      </c>
      <c r="C219" s="108" t="s">
        <v>78</v>
      </c>
      <c r="D219" s="68" t="s">
        <v>1356</v>
      </c>
      <c r="E219" s="115" t="s">
        <v>364</v>
      </c>
      <c r="F219" s="68" t="s">
        <v>1369</v>
      </c>
      <c r="G219" s="68" t="s">
        <v>1370</v>
      </c>
      <c r="H219" s="7" t="s">
        <v>1371</v>
      </c>
      <c r="I219" s="109">
        <v>152672.04</v>
      </c>
      <c r="J219" s="110">
        <v>44515</v>
      </c>
      <c r="K219" s="116">
        <v>44536</v>
      </c>
      <c r="L219" s="106" t="s">
        <v>1372</v>
      </c>
      <c r="M219" s="96">
        <v>44522</v>
      </c>
      <c r="N219" s="107">
        <v>0</v>
      </c>
      <c r="O219" s="111" t="s">
        <v>369</v>
      </c>
      <c r="P219" s="14" t="s">
        <v>1373</v>
      </c>
      <c r="Q219" s="97"/>
      <c r="R219" s="84"/>
      <c r="S219" s="140"/>
      <c r="T219" s="31">
        <v>152672.04</v>
      </c>
      <c r="U219" s="18">
        <v>44553</v>
      </c>
      <c r="V219" s="19" t="s">
        <v>34</v>
      </c>
      <c r="W219" s="68" t="s">
        <v>481</v>
      </c>
    </row>
    <row r="220" spans="1:23" ht="40.5">
      <c r="A220" s="106" t="s">
        <v>1374</v>
      </c>
      <c r="B220" s="116">
        <v>44470</v>
      </c>
      <c r="C220" s="66" t="s">
        <v>20</v>
      </c>
      <c r="D220" s="68" t="s">
        <v>1375</v>
      </c>
      <c r="E220" s="68" t="s">
        <v>622</v>
      </c>
      <c r="F220" s="68" t="s">
        <v>1376</v>
      </c>
      <c r="G220" s="68" t="s">
        <v>624</v>
      </c>
      <c r="H220" s="7" t="s">
        <v>624</v>
      </c>
      <c r="I220" s="109" t="s">
        <v>624</v>
      </c>
      <c r="J220" s="110" t="s">
        <v>624</v>
      </c>
      <c r="K220" s="116" t="s">
        <v>624</v>
      </c>
      <c r="L220" s="68" t="s">
        <v>624</v>
      </c>
      <c r="M220" s="68" t="s">
        <v>624</v>
      </c>
      <c r="N220" s="68" t="s">
        <v>624</v>
      </c>
      <c r="O220" s="111" t="s">
        <v>1261</v>
      </c>
      <c r="P220" s="144" t="s">
        <v>624</v>
      </c>
      <c r="Q220" s="136" t="s">
        <v>624</v>
      </c>
      <c r="R220" s="68" t="s">
        <v>624</v>
      </c>
      <c r="S220" s="111" t="s">
        <v>624</v>
      </c>
      <c r="T220" s="144" t="s">
        <v>624</v>
      </c>
      <c r="U220" s="136" t="s">
        <v>624</v>
      </c>
      <c r="V220" s="68" t="s">
        <v>624</v>
      </c>
      <c r="W220" s="68" t="s">
        <v>624</v>
      </c>
    </row>
    <row r="221" spans="1:23" ht="94.5">
      <c r="A221" s="106" t="s">
        <v>1377</v>
      </c>
      <c r="B221" s="116">
        <v>44483</v>
      </c>
      <c r="C221" s="108" t="s">
        <v>78</v>
      </c>
      <c r="D221" s="68" t="s">
        <v>1378</v>
      </c>
      <c r="E221" s="115" t="s">
        <v>364</v>
      </c>
      <c r="F221" s="68" t="s">
        <v>1379</v>
      </c>
      <c r="G221" s="68" t="s">
        <v>366</v>
      </c>
      <c r="H221" s="7" t="s">
        <v>1380</v>
      </c>
      <c r="I221" s="109">
        <v>138425</v>
      </c>
      <c r="J221" s="110">
        <v>44508</v>
      </c>
      <c r="K221" s="116">
        <v>44529</v>
      </c>
      <c r="L221" s="106" t="s">
        <v>1381</v>
      </c>
      <c r="M221" s="96">
        <v>44515</v>
      </c>
      <c r="N221" s="107">
        <v>0</v>
      </c>
      <c r="O221" s="111" t="s">
        <v>32</v>
      </c>
      <c r="P221" s="14" t="s">
        <v>1382</v>
      </c>
      <c r="Q221" s="97"/>
      <c r="R221" s="84"/>
      <c r="S221" s="140"/>
      <c r="T221" s="31">
        <v>138425</v>
      </c>
      <c r="U221" s="18">
        <v>44546</v>
      </c>
      <c r="V221" s="19" t="s">
        <v>208</v>
      </c>
      <c r="W221" s="68" t="s">
        <v>481</v>
      </c>
    </row>
    <row r="222" spans="1:23" ht="54">
      <c r="A222" s="106" t="s">
        <v>1383</v>
      </c>
      <c r="B222" s="116">
        <v>44480</v>
      </c>
      <c r="C222" s="19" t="s">
        <v>62</v>
      </c>
      <c r="D222" s="68" t="s">
        <v>1384</v>
      </c>
      <c r="E222" s="115" t="s">
        <v>364</v>
      </c>
      <c r="F222" s="68" t="s">
        <v>1385</v>
      </c>
      <c r="G222" s="68" t="s">
        <v>1386</v>
      </c>
      <c r="H222" s="7" t="s">
        <v>1387</v>
      </c>
      <c r="I222" s="109">
        <v>1017000</v>
      </c>
      <c r="J222" s="110">
        <v>44511</v>
      </c>
      <c r="K222" s="116">
        <v>44543</v>
      </c>
      <c r="L222" s="106" t="s">
        <v>1388</v>
      </c>
      <c r="M222" s="103">
        <v>44544</v>
      </c>
      <c r="N222" s="107">
        <v>0</v>
      </c>
      <c r="O222" s="111" t="s">
        <v>369</v>
      </c>
      <c r="P222" s="14" t="s">
        <v>1389</v>
      </c>
      <c r="Q222" s="97"/>
      <c r="R222" s="84"/>
      <c r="S222" s="140"/>
      <c r="T222" s="31">
        <v>1017000</v>
      </c>
      <c r="U222" s="48">
        <v>44588</v>
      </c>
      <c r="V222" s="49" t="s">
        <v>329</v>
      </c>
      <c r="W222" s="68" t="s">
        <v>481</v>
      </c>
    </row>
    <row r="223" spans="1:23" ht="54">
      <c r="A223" s="106" t="s">
        <v>1390</v>
      </c>
      <c r="B223" s="116">
        <v>44483</v>
      </c>
      <c r="C223" s="108" t="s">
        <v>315</v>
      </c>
      <c r="D223" s="68" t="s">
        <v>1391</v>
      </c>
      <c r="E223" s="115" t="s">
        <v>364</v>
      </c>
      <c r="F223" s="68" t="s">
        <v>1392</v>
      </c>
      <c r="G223" s="68" t="s">
        <v>1393</v>
      </c>
      <c r="H223" s="7" t="s">
        <v>1394</v>
      </c>
      <c r="I223" s="109">
        <v>393240</v>
      </c>
      <c r="J223" s="110">
        <v>44511</v>
      </c>
      <c r="K223" s="116">
        <v>44532</v>
      </c>
      <c r="L223" s="106" t="s">
        <v>1395</v>
      </c>
      <c r="M223" s="103">
        <v>44544</v>
      </c>
      <c r="N223" s="107">
        <v>0</v>
      </c>
      <c r="O223" s="111" t="s">
        <v>369</v>
      </c>
      <c r="P223" s="14" t="s">
        <v>1396</v>
      </c>
      <c r="Q223" s="97"/>
      <c r="R223" s="84"/>
      <c r="S223" s="140"/>
      <c r="T223" s="31">
        <v>393240</v>
      </c>
      <c r="U223" s="48">
        <v>44581</v>
      </c>
      <c r="V223" s="49" t="s">
        <v>349</v>
      </c>
      <c r="W223" s="68" t="s">
        <v>481</v>
      </c>
    </row>
    <row r="224" spans="1:23" ht="54">
      <c r="A224" s="106" t="s">
        <v>1397</v>
      </c>
      <c r="B224" s="116">
        <v>44480</v>
      </c>
      <c r="C224" s="19" t="s">
        <v>62</v>
      </c>
      <c r="D224" s="68" t="s">
        <v>1398</v>
      </c>
      <c r="E224" s="68" t="s">
        <v>545</v>
      </c>
      <c r="F224" s="68" t="s">
        <v>1399</v>
      </c>
      <c r="G224" s="68" t="s">
        <v>1400</v>
      </c>
      <c r="H224" s="7" t="s">
        <v>1401</v>
      </c>
      <c r="I224" s="109">
        <f>593.25*643.1</f>
        <v>381519.07500000001</v>
      </c>
      <c r="J224" s="110">
        <v>44508</v>
      </c>
      <c r="K224" s="116">
        <v>44518</v>
      </c>
      <c r="L224" s="106" t="s">
        <v>1402</v>
      </c>
      <c r="M224" s="96">
        <v>44459</v>
      </c>
      <c r="N224" s="107">
        <v>0</v>
      </c>
      <c r="O224" s="111" t="s">
        <v>1261</v>
      </c>
      <c r="P224" s="14" t="s">
        <v>1403</v>
      </c>
      <c r="Q224" s="97"/>
      <c r="R224" s="84"/>
      <c r="S224" s="140"/>
      <c r="T224" s="31">
        <v>381519.07500000001</v>
      </c>
      <c r="U224" s="18">
        <v>44525</v>
      </c>
      <c r="V224" s="19" t="s">
        <v>214</v>
      </c>
      <c r="W224" s="68" t="s">
        <v>481</v>
      </c>
    </row>
    <row r="225" spans="1:23" ht="81">
      <c r="A225" s="106" t="s">
        <v>1404</v>
      </c>
      <c r="B225" s="116">
        <v>44484</v>
      </c>
      <c r="C225" s="108" t="s">
        <v>315</v>
      </c>
      <c r="D225" s="68" t="s">
        <v>1405</v>
      </c>
      <c r="E225" s="115" t="s">
        <v>364</v>
      </c>
      <c r="F225" s="68" t="s">
        <v>1406</v>
      </c>
      <c r="G225" s="68" t="s">
        <v>1407</v>
      </c>
      <c r="H225" s="7" t="s">
        <v>1408</v>
      </c>
      <c r="I225" s="109">
        <v>394370</v>
      </c>
      <c r="J225" s="110">
        <v>44508</v>
      </c>
      <c r="K225" s="116">
        <v>44529</v>
      </c>
      <c r="L225" s="106" t="s">
        <v>1409</v>
      </c>
      <c r="M225" s="96">
        <v>44530</v>
      </c>
      <c r="N225" s="107">
        <v>0</v>
      </c>
      <c r="O225" s="111" t="s">
        <v>32</v>
      </c>
      <c r="P225" s="14" t="s">
        <v>1410</v>
      </c>
      <c r="Q225" s="97"/>
      <c r="R225" s="84"/>
      <c r="S225" s="140"/>
      <c r="T225" s="31">
        <v>394370</v>
      </c>
      <c r="U225" s="48">
        <v>44581</v>
      </c>
      <c r="V225" s="49" t="s">
        <v>195</v>
      </c>
      <c r="W225" s="68" t="s">
        <v>481</v>
      </c>
    </row>
    <row r="226" spans="1:23" ht="54">
      <c r="A226" s="106" t="s">
        <v>1411</v>
      </c>
      <c r="B226" s="116">
        <v>44487</v>
      </c>
      <c r="C226" s="108" t="s">
        <v>169</v>
      </c>
      <c r="D226" s="68" t="s">
        <v>1412</v>
      </c>
      <c r="E226" s="115" t="s">
        <v>364</v>
      </c>
      <c r="F226" s="68" t="s">
        <v>1413</v>
      </c>
      <c r="G226" s="76" t="s">
        <v>722</v>
      </c>
      <c r="H226" s="7" t="s">
        <v>1414</v>
      </c>
      <c r="I226" s="109">
        <v>111870</v>
      </c>
      <c r="J226" s="110">
        <v>44508</v>
      </c>
      <c r="K226" s="116">
        <v>44530</v>
      </c>
      <c r="L226" s="106" t="s">
        <v>1415</v>
      </c>
      <c r="M226" s="96">
        <v>44525</v>
      </c>
      <c r="N226" s="107">
        <v>0</v>
      </c>
      <c r="O226" s="111" t="s">
        <v>32</v>
      </c>
      <c r="P226" s="14" t="s">
        <v>1416</v>
      </c>
      <c r="Q226" s="97"/>
      <c r="R226" s="84"/>
      <c r="S226" s="140"/>
      <c r="T226" s="31">
        <v>111870</v>
      </c>
      <c r="U226" s="48">
        <v>44581</v>
      </c>
      <c r="V226" s="49" t="s">
        <v>195</v>
      </c>
      <c r="W226" s="49" t="s">
        <v>1417</v>
      </c>
    </row>
    <row r="227" spans="1:23" ht="67.5">
      <c r="A227" s="106" t="s">
        <v>1418</v>
      </c>
      <c r="B227" s="116">
        <v>44475</v>
      </c>
      <c r="C227" s="66" t="s">
        <v>20</v>
      </c>
      <c r="D227" s="68" t="s">
        <v>1419</v>
      </c>
      <c r="E227" s="68" t="s">
        <v>622</v>
      </c>
      <c r="F227" s="68" t="s">
        <v>553</v>
      </c>
      <c r="G227" s="68" t="s">
        <v>624</v>
      </c>
      <c r="H227" s="7" t="s">
        <v>624</v>
      </c>
      <c r="I227" s="109" t="s">
        <v>624</v>
      </c>
      <c r="J227" s="110" t="s">
        <v>624</v>
      </c>
      <c r="K227" s="116" t="s">
        <v>624</v>
      </c>
      <c r="L227" s="68" t="s">
        <v>624</v>
      </c>
      <c r="M227" s="68" t="s">
        <v>624</v>
      </c>
      <c r="N227" s="68" t="s">
        <v>624</v>
      </c>
      <c r="O227" s="111" t="s">
        <v>32</v>
      </c>
      <c r="P227" s="14" t="s">
        <v>624</v>
      </c>
      <c r="Q227" s="136" t="s">
        <v>624</v>
      </c>
      <c r="R227" s="68" t="s">
        <v>624</v>
      </c>
      <c r="S227" s="111" t="s">
        <v>624</v>
      </c>
      <c r="T227" s="31" t="s">
        <v>624</v>
      </c>
      <c r="U227" s="136" t="s">
        <v>624</v>
      </c>
      <c r="V227" s="68" t="s">
        <v>624</v>
      </c>
      <c r="W227" s="68" t="s">
        <v>624</v>
      </c>
    </row>
    <row r="228" spans="1:23" ht="81">
      <c r="A228" s="106" t="s">
        <v>1420</v>
      </c>
      <c r="B228" s="116">
        <v>44480</v>
      </c>
      <c r="C228" s="66" t="s">
        <v>20</v>
      </c>
      <c r="D228" s="68" t="s">
        <v>1421</v>
      </c>
      <c r="E228" s="115" t="s">
        <v>364</v>
      </c>
      <c r="F228" s="68" t="s">
        <v>1422</v>
      </c>
      <c r="G228" s="76" t="s">
        <v>547</v>
      </c>
      <c r="H228" s="7" t="s">
        <v>1423</v>
      </c>
      <c r="I228" s="109">
        <v>2520316.9700000002</v>
      </c>
      <c r="J228" s="110">
        <v>44508</v>
      </c>
      <c r="K228" s="116">
        <v>44529</v>
      </c>
      <c r="L228" s="106" t="s">
        <v>1424</v>
      </c>
      <c r="M228" s="96">
        <v>44526</v>
      </c>
      <c r="N228" s="107">
        <v>0</v>
      </c>
      <c r="O228" s="111" t="s">
        <v>32</v>
      </c>
      <c r="P228" s="14" t="s">
        <v>1425</v>
      </c>
      <c r="Q228" s="97"/>
      <c r="R228" s="84"/>
      <c r="S228" s="140"/>
      <c r="T228" s="31">
        <v>2520316.9700000002</v>
      </c>
      <c r="U228" s="48">
        <v>44581</v>
      </c>
      <c r="V228" s="49" t="s">
        <v>195</v>
      </c>
      <c r="W228" s="68" t="s">
        <v>481</v>
      </c>
    </row>
    <row r="229" spans="1:23" ht="108">
      <c r="A229" s="106" t="s">
        <v>1426</v>
      </c>
      <c r="B229" s="116">
        <v>44480</v>
      </c>
      <c r="C229" s="108" t="s">
        <v>169</v>
      </c>
      <c r="D229" s="68" t="s">
        <v>1421</v>
      </c>
      <c r="E229" s="115" t="s">
        <v>364</v>
      </c>
      <c r="F229" s="68" t="s">
        <v>1422</v>
      </c>
      <c r="G229" s="76" t="s">
        <v>547</v>
      </c>
      <c r="H229" s="7" t="s">
        <v>1423</v>
      </c>
      <c r="I229" s="109">
        <v>4019714.19</v>
      </c>
      <c r="J229" s="110">
        <v>44508</v>
      </c>
      <c r="K229" s="116">
        <v>44529</v>
      </c>
      <c r="L229" s="106" t="s">
        <v>1427</v>
      </c>
      <c r="M229" s="96">
        <v>44551</v>
      </c>
      <c r="N229" s="107">
        <v>0</v>
      </c>
      <c r="O229" s="111" t="s">
        <v>32</v>
      </c>
      <c r="P229" s="14" t="s">
        <v>1428</v>
      </c>
      <c r="Q229" s="97"/>
      <c r="R229" s="84"/>
      <c r="S229" s="140"/>
      <c r="T229" s="31">
        <v>4019714.19</v>
      </c>
      <c r="U229" s="48">
        <v>44588</v>
      </c>
      <c r="V229" s="49" t="s">
        <v>329</v>
      </c>
      <c r="W229" s="68" t="s">
        <v>481</v>
      </c>
    </row>
    <row r="230" spans="1:23" ht="54">
      <c r="A230" s="106" t="s">
        <v>1429</v>
      </c>
      <c r="B230" s="116">
        <v>44484</v>
      </c>
      <c r="C230" s="108" t="s">
        <v>78</v>
      </c>
      <c r="D230" s="68" t="s">
        <v>1430</v>
      </c>
      <c r="E230" s="68" t="s">
        <v>605</v>
      </c>
      <c r="F230" s="68" t="s">
        <v>1431</v>
      </c>
      <c r="G230" s="68" t="s">
        <v>1432</v>
      </c>
      <c r="H230" s="7" t="s">
        <v>1433</v>
      </c>
      <c r="I230" s="109">
        <f>641.11*215.83</f>
        <v>138370.77130000002</v>
      </c>
      <c r="J230" s="110">
        <v>44515</v>
      </c>
      <c r="K230" s="116">
        <v>44558</v>
      </c>
      <c r="L230" s="161" t="s">
        <v>1434</v>
      </c>
      <c r="M230" s="76"/>
      <c r="N230" s="84"/>
      <c r="O230" s="111" t="s">
        <v>1261</v>
      </c>
      <c r="P230" s="14" t="s">
        <v>1435</v>
      </c>
      <c r="Q230" s="162"/>
      <c r="R230" s="163"/>
      <c r="S230" s="164"/>
      <c r="T230" s="31" t="s">
        <v>1435</v>
      </c>
      <c r="U230" s="165" t="s">
        <v>1434</v>
      </c>
      <c r="V230" s="161" t="s">
        <v>1434</v>
      </c>
      <c r="W230" s="161" t="s">
        <v>1434</v>
      </c>
    </row>
    <row r="231" spans="1:23" ht="54">
      <c r="A231" s="106" t="s">
        <v>1429</v>
      </c>
      <c r="B231" s="116">
        <v>44484</v>
      </c>
      <c r="C231" s="108" t="s">
        <v>78</v>
      </c>
      <c r="D231" s="68" t="s">
        <v>1430</v>
      </c>
      <c r="E231" s="68" t="s">
        <v>605</v>
      </c>
      <c r="F231" s="68" t="s">
        <v>1431</v>
      </c>
      <c r="G231" s="68" t="s">
        <v>1436</v>
      </c>
      <c r="H231" s="7" t="s">
        <v>1437</v>
      </c>
      <c r="I231" s="109">
        <f>791*641.11</f>
        <v>507118.01</v>
      </c>
      <c r="J231" s="110">
        <v>44515</v>
      </c>
      <c r="K231" s="116">
        <v>44558</v>
      </c>
      <c r="L231" s="161" t="s">
        <v>1434</v>
      </c>
      <c r="M231" s="76"/>
      <c r="N231" s="84"/>
      <c r="O231" s="111" t="s">
        <v>1261</v>
      </c>
      <c r="P231" s="14" t="s">
        <v>1435</v>
      </c>
      <c r="Q231" s="162"/>
      <c r="R231" s="163"/>
      <c r="S231" s="164"/>
      <c r="T231" s="31" t="s">
        <v>1435</v>
      </c>
      <c r="U231" s="165" t="s">
        <v>1434</v>
      </c>
      <c r="V231" s="161" t="s">
        <v>1434</v>
      </c>
      <c r="W231" s="161" t="s">
        <v>1434</v>
      </c>
    </row>
    <row r="232" spans="1:23" ht="64">
      <c r="A232" s="106" t="s">
        <v>1438</v>
      </c>
      <c r="B232" s="116">
        <v>44490</v>
      </c>
      <c r="C232" s="108" t="s">
        <v>169</v>
      </c>
      <c r="D232" s="68" t="s">
        <v>1439</v>
      </c>
      <c r="E232" s="115" t="s">
        <v>364</v>
      </c>
      <c r="F232" s="68" t="s">
        <v>1440</v>
      </c>
      <c r="G232" s="68" t="s">
        <v>1441</v>
      </c>
      <c r="H232" s="7" t="s">
        <v>1442</v>
      </c>
      <c r="I232" s="109">
        <v>18172140.989999998</v>
      </c>
      <c r="J232" s="103">
        <v>44518</v>
      </c>
      <c r="K232" s="116">
        <v>44539</v>
      </c>
      <c r="L232" s="106" t="s">
        <v>1443</v>
      </c>
      <c r="M232" s="96">
        <v>44551</v>
      </c>
      <c r="N232" s="107">
        <v>0</v>
      </c>
      <c r="O232" s="111" t="s">
        <v>369</v>
      </c>
      <c r="P232" s="14" t="s">
        <v>1444</v>
      </c>
      <c r="Q232" s="97"/>
      <c r="R232" s="84"/>
      <c r="S232" s="140"/>
      <c r="T232" s="31">
        <v>15628041.25</v>
      </c>
      <c r="U232" s="52">
        <v>44595</v>
      </c>
      <c r="V232" s="53" t="s">
        <v>345</v>
      </c>
      <c r="W232" s="151" t="s">
        <v>1445</v>
      </c>
    </row>
    <row r="233" spans="1:23" ht="54">
      <c r="A233" s="106" t="s">
        <v>1446</v>
      </c>
      <c r="B233" s="116">
        <v>44490</v>
      </c>
      <c r="C233" s="66" t="s">
        <v>20</v>
      </c>
      <c r="D233" s="68" t="s">
        <v>1447</v>
      </c>
      <c r="E233" s="115" t="s">
        <v>364</v>
      </c>
      <c r="F233" s="68" t="s">
        <v>1440</v>
      </c>
      <c r="G233" s="68" t="s">
        <v>1448</v>
      </c>
      <c r="H233" s="7" t="s">
        <v>1449</v>
      </c>
      <c r="I233" s="109">
        <v>21300380.140000001</v>
      </c>
      <c r="J233" s="110">
        <v>44519</v>
      </c>
      <c r="K233" s="116">
        <v>44540</v>
      </c>
      <c r="L233" s="106" t="s">
        <v>1450</v>
      </c>
      <c r="M233" s="96">
        <v>44540</v>
      </c>
      <c r="N233" s="107">
        <v>0</v>
      </c>
      <c r="O233" s="111" t="s">
        <v>369</v>
      </c>
      <c r="P233" s="14" t="s">
        <v>1451</v>
      </c>
      <c r="Q233" s="97"/>
      <c r="R233" s="84"/>
      <c r="S233" s="140"/>
      <c r="T233" s="31">
        <v>21300380.140000001</v>
      </c>
      <c r="U233" s="48">
        <v>44581</v>
      </c>
      <c r="V233" s="49" t="s">
        <v>195</v>
      </c>
      <c r="W233" s="68" t="s">
        <v>481</v>
      </c>
    </row>
    <row r="234" spans="1:23" ht="54">
      <c r="A234" s="106" t="s">
        <v>1446</v>
      </c>
      <c r="B234" s="116">
        <v>44490</v>
      </c>
      <c r="C234" s="66" t="s">
        <v>20</v>
      </c>
      <c r="D234" s="68" t="s">
        <v>1447</v>
      </c>
      <c r="E234" s="115" t="s">
        <v>364</v>
      </c>
      <c r="F234" s="68" t="s">
        <v>1440</v>
      </c>
      <c r="G234" s="68" t="s">
        <v>1448</v>
      </c>
      <c r="H234" s="7" t="s">
        <v>1452</v>
      </c>
      <c r="I234" s="109">
        <v>10379656.584000001</v>
      </c>
      <c r="J234" s="110">
        <v>44550</v>
      </c>
      <c r="K234" s="116">
        <v>44199</v>
      </c>
      <c r="L234" s="106" t="s">
        <v>1453</v>
      </c>
      <c r="M234" s="96">
        <v>44551</v>
      </c>
      <c r="N234" s="107">
        <v>0</v>
      </c>
      <c r="O234" s="111" t="s">
        <v>369</v>
      </c>
      <c r="P234" s="14" t="s">
        <v>1454</v>
      </c>
      <c r="Q234" s="97"/>
      <c r="R234" s="84"/>
      <c r="S234" s="140"/>
      <c r="T234" s="31">
        <v>10379656.584000001</v>
      </c>
      <c r="U234" s="153">
        <v>44588</v>
      </c>
      <c r="V234" s="156" t="s">
        <v>329</v>
      </c>
      <c r="W234" s="68" t="s">
        <v>481</v>
      </c>
    </row>
    <row r="235" spans="1:23" ht="108">
      <c r="A235" s="106" t="s">
        <v>1455</v>
      </c>
      <c r="B235" s="116">
        <v>44462</v>
      </c>
      <c r="C235" s="108" t="s">
        <v>78</v>
      </c>
      <c r="D235" s="68" t="s">
        <v>1456</v>
      </c>
      <c r="E235" s="115" t="s">
        <v>364</v>
      </c>
      <c r="F235" s="68" t="s">
        <v>1457</v>
      </c>
      <c r="G235" s="68" t="s">
        <v>1458</v>
      </c>
      <c r="H235" s="7" t="s">
        <v>1459</v>
      </c>
      <c r="I235" s="109">
        <f>418.1*638.71</f>
        <v>267044.65100000001</v>
      </c>
      <c r="J235" s="110">
        <v>44524</v>
      </c>
      <c r="K235" s="116">
        <v>44545</v>
      </c>
      <c r="L235" s="106" t="s">
        <v>1460</v>
      </c>
      <c r="M235" s="96">
        <v>44526</v>
      </c>
      <c r="N235" s="107">
        <v>0</v>
      </c>
      <c r="O235" s="111" t="s">
        <v>1261</v>
      </c>
      <c r="P235" s="14" t="s">
        <v>1461</v>
      </c>
      <c r="Q235" s="97"/>
      <c r="R235" s="84"/>
      <c r="S235" s="140"/>
      <c r="T235" s="31">
        <v>267044.65100000001</v>
      </c>
      <c r="U235" s="48">
        <v>44581</v>
      </c>
      <c r="V235" s="49" t="s">
        <v>195</v>
      </c>
      <c r="W235" s="68" t="s">
        <v>481</v>
      </c>
    </row>
    <row r="236" spans="1:23" ht="108">
      <c r="A236" s="106" t="s">
        <v>1455</v>
      </c>
      <c r="B236" s="116">
        <v>44462</v>
      </c>
      <c r="C236" s="108" t="s">
        <v>78</v>
      </c>
      <c r="D236" s="68" t="s">
        <v>1456</v>
      </c>
      <c r="E236" s="115" t="s">
        <v>364</v>
      </c>
      <c r="F236" s="68" t="s">
        <v>1457</v>
      </c>
      <c r="G236" s="68" t="s">
        <v>1116</v>
      </c>
      <c r="H236" s="7" t="s">
        <v>1462</v>
      </c>
      <c r="I236" s="109">
        <f>3610.35*638.71</f>
        <v>2305966.6485000001</v>
      </c>
      <c r="J236" s="103">
        <v>44524</v>
      </c>
      <c r="K236" s="116">
        <v>44545</v>
      </c>
      <c r="L236" s="106" t="s">
        <v>1463</v>
      </c>
      <c r="M236" s="103">
        <v>44551</v>
      </c>
      <c r="N236" s="107">
        <v>0</v>
      </c>
      <c r="O236" s="111" t="s">
        <v>1261</v>
      </c>
      <c r="P236" s="14" t="s">
        <v>1464</v>
      </c>
      <c r="Q236" s="97"/>
      <c r="R236" s="84"/>
      <c r="S236" s="140"/>
      <c r="T236" s="31">
        <v>2305966.6485000001</v>
      </c>
      <c r="U236" s="153">
        <v>44588</v>
      </c>
      <c r="V236" s="154" t="s">
        <v>329</v>
      </c>
      <c r="W236" s="68" t="s">
        <v>481</v>
      </c>
    </row>
    <row r="237" spans="1:23" ht="108">
      <c r="A237" s="106" t="s">
        <v>1455</v>
      </c>
      <c r="B237" s="116">
        <v>44462</v>
      </c>
      <c r="C237" s="108" t="s">
        <v>78</v>
      </c>
      <c r="D237" s="68" t="s">
        <v>1456</v>
      </c>
      <c r="E237" s="115" t="s">
        <v>364</v>
      </c>
      <c r="F237" s="68" t="s">
        <v>1457</v>
      </c>
      <c r="G237" s="68" t="s">
        <v>1465</v>
      </c>
      <c r="H237" s="7" t="s">
        <v>1466</v>
      </c>
      <c r="I237" s="109">
        <v>1017678</v>
      </c>
      <c r="J237" s="103">
        <v>44524</v>
      </c>
      <c r="K237" s="116">
        <v>44545</v>
      </c>
      <c r="L237" s="106" t="s">
        <v>1467</v>
      </c>
      <c r="M237" s="96">
        <v>44526</v>
      </c>
      <c r="N237" s="107">
        <v>0</v>
      </c>
      <c r="O237" s="111" t="s">
        <v>1261</v>
      </c>
      <c r="P237" s="14" t="s">
        <v>1468</v>
      </c>
      <c r="Q237" s="97"/>
      <c r="R237" s="84"/>
      <c r="S237" s="140"/>
      <c r="T237" s="31">
        <v>1017678</v>
      </c>
      <c r="U237" s="48">
        <v>44581</v>
      </c>
      <c r="V237" s="49" t="s">
        <v>195</v>
      </c>
      <c r="W237" s="68" t="s">
        <v>481</v>
      </c>
    </row>
    <row r="238" spans="1:23" ht="108">
      <c r="A238" s="106" t="s">
        <v>1455</v>
      </c>
      <c r="B238" s="116">
        <v>44462</v>
      </c>
      <c r="C238" s="108" t="s">
        <v>78</v>
      </c>
      <c r="D238" s="68" t="s">
        <v>1456</v>
      </c>
      <c r="E238" s="115" t="s">
        <v>364</v>
      </c>
      <c r="F238" s="68" t="s">
        <v>1457</v>
      </c>
      <c r="G238" s="68" t="s">
        <v>1015</v>
      </c>
      <c r="H238" s="7" t="s">
        <v>1469</v>
      </c>
      <c r="I238" s="109">
        <v>958240</v>
      </c>
      <c r="J238" s="103">
        <v>44524</v>
      </c>
      <c r="K238" s="116">
        <v>44545</v>
      </c>
      <c r="L238" s="106" t="s">
        <v>1470</v>
      </c>
      <c r="M238" s="103">
        <v>44547</v>
      </c>
      <c r="N238" s="107">
        <v>0</v>
      </c>
      <c r="O238" s="111" t="s">
        <v>1261</v>
      </c>
      <c r="P238" s="14" t="s">
        <v>1471</v>
      </c>
      <c r="Q238" s="97"/>
      <c r="R238" s="84"/>
      <c r="S238" s="140"/>
      <c r="T238" s="31">
        <v>958240</v>
      </c>
      <c r="U238" s="153">
        <v>44588</v>
      </c>
      <c r="V238" s="154" t="s">
        <v>329</v>
      </c>
      <c r="W238" s="68" t="s">
        <v>481</v>
      </c>
    </row>
    <row r="239" spans="1:23" ht="54">
      <c r="A239" s="106" t="s">
        <v>1472</v>
      </c>
      <c r="B239" s="116">
        <v>44490</v>
      </c>
      <c r="C239" s="108" t="s">
        <v>315</v>
      </c>
      <c r="D239" s="68" t="s">
        <v>1473</v>
      </c>
      <c r="E239" s="115" t="s">
        <v>364</v>
      </c>
      <c r="F239" s="68" t="s">
        <v>1474</v>
      </c>
      <c r="G239" s="68" t="s">
        <v>1475</v>
      </c>
      <c r="H239" s="7" t="s">
        <v>1476</v>
      </c>
      <c r="I239" s="109">
        <v>28190160</v>
      </c>
      <c r="J239" s="110">
        <v>44525</v>
      </c>
      <c r="K239" s="116">
        <v>44546</v>
      </c>
      <c r="L239" s="106" t="s">
        <v>1477</v>
      </c>
      <c r="M239" s="103">
        <v>44547</v>
      </c>
      <c r="N239" s="107">
        <v>0</v>
      </c>
      <c r="O239" s="111" t="s">
        <v>369</v>
      </c>
      <c r="P239" s="14" t="s">
        <v>1478</v>
      </c>
      <c r="Q239" s="97"/>
      <c r="R239" s="84"/>
      <c r="S239" s="140"/>
      <c r="T239" s="31">
        <v>28190160</v>
      </c>
      <c r="U239" s="153">
        <v>44588</v>
      </c>
      <c r="V239" s="154" t="s">
        <v>329</v>
      </c>
      <c r="W239" s="68" t="s">
        <v>481</v>
      </c>
    </row>
    <row r="240" spans="1:23" ht="54">
      <c r="A240" s="106" t="s">
        <v>1472</v>
      </c>
      <c r="B240" s="116">
        <v>44490</v>
      </c>
      <c r="C240" s="108" t="s">
        <v>315</v>
      </c>
      <c r="D240" s="68" t="s">
        <v>1473</v>
      </c>
      <c r="E240" s="115" t="s">
        <v>364</v>
      </c>
      <c r="F240" s="68" t="s">
        <v>1474</v>
      </c>
      <c r="G240" s="68" t="s">
        <v>1475</v>
      </c>
      <c r="H240" s="7" t="s">
        <v>1479</v>
      </c>
      <c r="I240" s="109">
        <v>10562562</v>
      </c>
      <c r="J240" s="110">
        <v>44547</v>
      </c>
      <c r="K240" s="116">
        <v>44561</v>
      </c>
      <c r="L240" s="106" t="s">
        <v>1480</v>
      </c>
      <c r="M240" s="103">
        <v>44550</v>
      </c>
      <c r="N240" s="107">
        <v>0</v>
      </c>
      <c r="O240" s="111" t="s">
        <v>369</v>
      </c>
      <c r="P240" s="14" t="s">
        <v>1481</v>
      </c>
      <c r="Q240" s="97"/>
      <c r="R240" s="84"/>
      <c r="S240" s="88"/>
      <c r="T240" s="31">
        <v>10562562</v>
      </c>
      <c r="U240" s="48">
        <v>44581</v>
      </c>
      <c r="V240" s="49" t="s">
        <v>349</v>
      </c>
      <c r="W240" s="68" t="s">
        <v>481</v>
      </c>
    </row>
    <row r="241" spans="1:23" ht="54">
      <c r="A241" s="106" t="s">
        <v>1482</v>
      </c>
      <c r="B241" s="116">
        <v>44490</v>
      </c>
      <c r="C241" s="108" t="s">
        <v>315</v>
      </c>
      <c r="D241" s="68" t="s">
        <v>1483</v>
      </c>
      <c r="E241" s="115" t="s">
        <v>364</v>
      </c>
      <c r="F241" s="68" t="s">
        <v>1484</v>
      </c>
      <c r="G241" s="68" t="s">
        <v>1485</v>
      </c>
      <c r="H241" s="7" t="s">
        <v>1486</v>
      </c>
      <c r="I241" s="109">
        <v>4521576.8250000002</v>
      </c>
      <c r="J241" s="110">
        <v>44522</v>
      </c>
      <c r="K241" s="116">
        <v>44532</v>
      </c>
      <c r="L241" s="106" t="s">
        <v>1487</v>
      </c>
      <c r="M241" s="116">
        <v>44532</v>
      </c>
      <c r="N241" s="107">
        <v>0</v>
      </c>
      <c r="O241" s="111" t="s">
        <v>1261</v>
      </c>
      <c r="P241" s="14" t="s">
        <v>1488</v>
      </c>
      <c r="Q241" s="97"/>
      <c r="R241" s="84"/>
      <c r="S241" s="140"/>
      <c r="T241" s="31">
        <v>4521576.8250000002</v>
      </c>
      <c r="U241" s="48">
        <v>44581</v>
      </c>
      <c r="V241" s="49" t="s">
        <v>195</v>
      </c>
      <c r="W241" s="68" t="s">
        <v>481</v>
      </c>
    </row>
    <row r="242" spans="1:23" ht="81">
      <c r="A242" s="106" t="s">
        <v>1489</v>
      </c>
      <c r="B242" s="116">
        <v>44474</v>
      </c>
      <c r="C242" s="108" t="s">
        <v>62</v>
      </c>
      <c r="D242" s="68" t="s">
        <v>1490</v>
      </c>
      <c r="E242" s="115" t="s">
        <v>364</v>
      </c>
      <c r="F242" s="68" t="s">
        <v>1491</v>
      </c>
      <c r="G242" s="68" t="s">
        <v>1492</v>
      </c>
      <c r="H242" s="7" t="s">
        <v>1493</v>
      </c>
      <c r="I242" s="109">
        <f>1211.586*632.2</f>
        <v>765964.66920000012</v>
      </c>
      <c r="J242" s="110">
        <v>44526</v>
      </c>
      <c r="K242" s="116">
        <v>44547</v>
      </c>
      <c r="L242" s="106" t="s">
        <v>1494</v>
      </c>
      <c r="M242" s="103">
        <v>44546</v>
      </c>
      <c r="N242" s="107">
        <v>0</v>
      </c>
      <c r="O242" s="111" t="s">
        <v>1261</v>
      </c>
      <c r="P242" s="14" t="s">
        <v>1495</v>
      </c>
      <c r="Q242" s="97"/>
      <c r="R242" s="84"/>
      <c r="S242" s="140"/>
      <c r="T242" s="31">
        <v>765964.66920000012</v>
      </c>
      <c r="U242" s="48">
        <v>44581</v>
      </c>
      <c r="V242" s="49" t="s">
        <v>349</v>
      </c>
      <c r="W242" s="68" t="s">
        <v>481</v>
      </c>
    </row>
    <row r="243" spans="1:23" ht="81">
      <c r="A243" s="106" t="s">
        <v>1489</v>
      </c>
      <c r="B243" s="116">
        <v>44474</v>
      </c>
      <c r="C243" s="19" t="s">
        <v>62</v>
      </c>
      <c r="D243" s="68" t="s">
        <v>1490</v>
      </c>
      <c r="E243" s="115" t="s">
        <v>364</v>
      </c>
      <c r="F243" s="68" t="s">
        <v>1491</v>
      </c>
      <c r="G243" s="68" t="s">
        <v>1496</v>
      </c>
      <c r="H243" s="7" t="s">
        <v>1497</v>
      </c>
      <c r="I243" s="109">
        <f>3529.894*632.2</f>
        <v>2231598.9868000001</v>
      </c>
      <c r="J243" s="110">
        <v>44526</v>
      </c>
      <c r="K243" s="116">
        <v>44547</v>
      </c>
      <c r="L243" s="106" t="s">
        <v>1498</v>
      </c>
      <c r="M243" s="103">
        <v>44551</v>
      </c>
      <c r="N243" s="107">
        <v>0</v>
      </c>
      <c r="O243" s="111" t="s">
        <v>1261</v>
      </c>
      <c r="P243" s="14" t="s">
        <v>1499</v>
      </c>
      <c r="Q243" s="97"/>
      <c r="R243" s="84"/>
      <c r="S243" s="140"/>
      <c r="T243" s="31">
        <v>2231598.9868000001</v>
      </c>
      <c r="U243" s="153">
        <v>44588</v>
      </c>
      <c r="V243" s="154" t="s">
        <v>329</v>
      </c>
      <c r="W243" s="68" t="s">
        <v>481</v>
      </c>
    </row>
    <row r="244" spans="1:23" ht="81">
      <c r="A244" s="106" t="s">
        <v>1489</v>
      </c>
      <c r="B244" s="116">
        <v>44474</v>
      </c>
      <c r="C244" s="19" t="s">
        <v>62</v>
      </c>
      <c r="D244" s="68" t="s">
        <v>1490</v>
      </c>
      <c r="E244" s="115" t="s">
        <v>364</v>
      </c>
      <c r="F244" s="68" t="s">
        <v>1491</v>
      </c>
      <c r="G244" s="68" t="s">
        <v>1500</v>
      </c>
      <c r="H244" s="7" t="s">
        <v>1501</v>
      </c>
      <c r="I244" s="109">
        <f>58.76*632.2</f>
        <v>37148.072</v>
      </c>
      <c r="J244" s="110">
        <v>44526</v>
      </c>
      <c r="K244" s="116">
        <v>44547</v>
      </c>
      <c r="L244" s="106" t="s">
        <v>1502</v>
      </c>
      <c r="M244" s="103">
        <v>44539</v>
      </c>
      <c r="N244" s="107">
        <v>0</v>
      </c>
      <c r="O244" s="111" t="s">
        <v>1261</v>
      </c>
      <c r="P244" s="14" t="s">
        <v>1503</v>
      </c>
      <c r="Q244" s="97"/>
      <c r="R244" s="84"/>
      <c r="S244" s="140"/>
      <c r="T244" s="31">
        <v>37148.072</v>
      </c>
      <c r="U244" s="48">
        <v>44581</v>
      </c>
      <c r="V244" s="49" t="s">
        <v>195</v>
      </c>
      <c r="W244" s="68" t="s">
        <v>481</v>
      </c>
    </row>
    <row r="245" spans="1:23" ht="40.5">
      <c r="A245" s="106" t="s">
        <v>1504</v>
      </c>
      <c r="B245" s="116">
        <v>44481</v>
      </c>
      <c r="C245" s="66" t="s">
        <v>20</v>
      </c>
      <c r="D245" s="68" t="s">
        <v>1505</v>
      </c>
      <c r="E245" s="68" t="s">
        <v>622</v>
      </c>
      <c r="F245" s="68" t="s">
        <v>1271</v>
      </c>
      <c r="G245" s="68" t="s">
        <v>624</v>
      </c>
      <c r="H245" s="7" t="s">
        <v>624</v>
      </c>
      <c r="I245" s="109" t="s">
        <v>624</v>
      </c>
      <c r="J245" s="110" t="s">
        <v>624</v>
      </c>
      <c r="K245" s="116" t="s">
        <v>624</v>
      </c>
      <c r="L245" s="68" t="s">
        <v>624</v>
      </c>
      <c r="M245" s="68" t="s">
        <v>624</v>
      </c>
      <c r="N245" s="68" t="s">
        <v>624</v>
      </c>
      <c r="O245" s="111" t="s">
        <v>1261</v>
      </c>
      <c r="P245" s="144" t="s">
        <v>624</v>
      </c>
      <c r="Q245" s="136" t="s">
        <v>624</v>
      </c>
      <c r="R245" s="68" t="s">
        <v>624</v>
      </c>
      <c r="S245" s="111" t="s">
        <v>624</v>
      </c>
      <c r="T245" s="144" t="s">
        <v>624</v>
      </c>
      <c r="U245" s="136" t="s">
        <v>624</v>
      </c>
      <c r="V245" s="68" t="s">
        <v>624</v>
      </c>
      <c r="W245" s="68" t="s">
        <v>624</v>
      </c>
    </row>
    <row r="246" spans="1:23" ht="40.5">
      <c r="A246" s="106" t="s">
        <v>1506</v>
      </c>
      <c r="B246" s="116">
        <v>44481</v>
      </c>
      <c r="C246" s="108" t="s">
        <v>169</v>
      </c>
      <c r="D246" s="68" t="s">
        <v>1505</v>
      </c>
      <c r="E246" s="68" t="s">
        <v>622</v>
      </c>
      <c r="F246" s="68" t="s">
        <v>1271</v>
      </c>
      <c r="G246" s="68" t="s">
        <v>624</v>
      </c>
      <c r="H246" s="7" t="s">
        <v>624</v>
      </c>
      <c r="I246" s="109" t="s">
        <v>624</v>
      </c>
      <c r="J246" s="110" t="s">
        <v>624</v>
      </c>
      <c r="K246" s="116" t="s">
        <v>624</v>
      </c>
      <c r="L246" s="68" t="s">
        <v>624</v>
      </c>
      <c r="M246" s="68" t="s">
        <v>624</v>
      </c>
      <c r="N246" s="68" t="s">
        <v>624</v>
      </c>
      <c r="O246" s="111" t="s">
        <v>1261</v>
      </c>
      <c r="P246" s="144" t="s">
        <v>624</v>
      </c>
      <c r="Q246" s="136" t="s">
        <v>624</v>
      </c>
      <c r="R246" s="68" t="s">
        <v>624</v>
      </c>
      <c r="S246" s="111" t="s">
        <v>624</v>
      </c>
      <c r="T246" s="144" t="s">
        <v>624</v>
      </c>
      <c r="U246" s="136" t="s">
        <v>624</v>
      </c>
      <c r="V246" s="68" t="s">
        <v>624</v>
      </c>
      <c r="W246" s="68" t="s">
        <v>624</v>
      </c>
    </row>
    <row r="247" spans="1:23" ht="81">
      <c r="A247" s="106" t="s">
        <v>1507</v>
      </c>
      <c r="B247" s="116">
        <v>44483</v>
      </c>
      <c r="C247" s="108" t="s">
        <v>78</v>
      </c>
      <c r="D247" s="68" t="s">
        <v>1508</v>
      </c>
      <c r="E247" s="115" t="s">
        <v>364</v>
      </c>
      <c r="F247" s="68" t="s">
        <v>1509</v>
      </c>
      <c r="G247" s="68" t="s">
        <v>445</v>
      </c>
      <c r="H247" s="7" t="s">
        <v>1510</v>
      </c>
      <c r="I247" s="109">
        <v>271200</v>
      </c>
      <c r="J247" s="116">
        <v>44537</v>
      </c>
      <c r="K247" s="103">
        <v>44558</v>
      </c>
      <c r="L247" s="106" t="s">
        <v>1511</v>
      </c>
      <c r="M247" s="103">
        <v>44540</v>
      </c>
      <c r="N247" s="107">
        <v>0</v>
      </c>
      <c r="O247" s="111" t="s">
        <v>1261</v>
      </c>
      <c r="P247" s="14" t="s">
        <v>1512</v>
      </c>
      <c r="Q247" s="97"/>
      <c r="R247" s="84"/>
      <c r="S247" s="140"/>
      <c r="T247" s="31">
        <v>271200</v>
      </c>
      <c r="U247" s="48">
        <v>44581</v>
      </c>
      <c r="V247" s="49" t="s">
        <v>195</v>
      </c>
      <c r="W247" s="68" t="s">
        <v>481</v>
      </c>
    </row>
    <row r="248" spans="1:23" ht="81">
      <c r="A248" s="106" t="s">
        <v>1507</v>
      </c>
      <c r="B248" s="116">
        <v>44483</v>
      </c>
      <c r="C248" s="108" t="s">
        <v>78</v>
      </c>
      <c r="D248" s="68" t="s">
        <v>1508</v>
      </c>
      <c r="E248" s="115" t="s">
        <v>364</v>
      </c>
      <c r="F248" s="68" t="s">
        <v>1509</v>
      </c>
      <c r="G248" s="68" t="s">
        <v>1465</v>
      </c>
      <c r="H248" s="7" t="s">
        <v>1513</v>
      </c>
      <c r="I248" s="109">
        <v>11300</v>
      </c>
      <c r="J248" s="116">
        <v>44537</v>
      </c>
      <c r="K248" s="103">
        <v>44558</v>
      </c>
      <c r="L248" s="106" t="s">
        <v>1514</v>
      </c>
      <c r="M248" s="103">
        <v>44547</v>
      </c>
      <c r="N248" s="107">
        <v>0</v>
      </c>
      <c r="O248" s="111" t="s">
        <v>1261</v>
      </c>
      <c r="P248" s="14" t="s">
        <v>1515</v>
      </c>
      <c r="Q248" s="97"/>
      <c r="R248" s="84"/>
      <c r="S248" s="140"/>
      <c r="T248" s="31">
        <v>11300</v>
      </c>
      <c r="U248" s="48">
        <v>44581</v>
      </c>
      <c r="V248" s="49" t="s">
        <v>349</v>
      </c>
      <c r="W248" s="68" t="s">
        <v>481</v>
      </c>
    </row>
    <row r="249" spans="1:23" ht="81">
      <c r="A249" s="106" t="s">
        <v>1507</v>
      </c>
      <c r="B249" s="116">
        <v>44483</v>
      </c>
      <c r="C249" s="108" t="s">
        <v>78</v>
      </c>
      <c r="D249" s="68" t="s">
        <v>1508</v>
      </c>
      <c r="E249" s="115" t="s">
        <v>364</v>
      </c>
      <c r="F249" s="68" t="s">
        <v>1509</v>
      </c>
      <c r="G249" s="68" t="s">
        <v>1516</v>
      </c>
      <c r="H249" s="7" t="s">
        <v>1517</v>
      </c>
      <c r="I249" s="109">
        <f>1495.89*632.2</f>
        <v>945701.65800000017</v>
      </c>
      <c r="J249" s="116">
        <v>44537</v>
      </c>
      <c r="K249" s="103">
        <v>44558</v>
      </c>
      <c r="L249" s="106" t="s">
        <v>1518</v>
      </c>
      <c r="M249" s="103">
        <v>44547</v>
      </c>
      <c r="N249" s="107">
        <v>0</v>
      </c>
      <c r="O249" s="111" t="s">
        <v>1261</v>
      </c>
      <c r="P249" s="14" t="s">
        <v>1519</v>
      </c>
      <c r="Q249" s="97"/>
      <c r="R249" s="84"/>
      <c r="S249" s="140"/>
      <c r="T249" s="31">
        <v>945701.65800000017</v>
      </c>
      <c r="U249" s="48">
        <v>44581</v>
      </c>
      <c r="V249" s="49" t="s">
        <v>349</v>
      </c>
      <c r="W249" s="68" t="s">
        <v>481</v>
      </c>
    </row>
    <row r="250" spans="1:23" ht="81">
      <c r="A250" s="106" t="s">
        <v>1507</v>
      </c>
      <c r="B250" s="116">
        <v>44483</v>
      </c>
      <c r="C250" s="108" t="s">
        <v>78</v>
      </c>
      <c r="D250" s="68" t="s">
        <v>1508</v>
      </c>
      <c r="E250" s="115" t="s">
        <v>364</v>
      </c>
      <c r="F250" s="68" t="s">
        <v>1509</v>
      </c>
      <c r="G250" s="68" t="s">
        <v>1520</v>
      </c>
      <c r="H250" s="7" t="s">
        <v>1521</v>
      </c>
      <c r="I250" s="166">
        <f>105*632.2</f>
        <v>66381</v>
      </c>
      <c r="J250" s="116">
        <v>44537</v>
      </c>
      <c r="K250" s="103">
        <v>44558</v>
      </c>
      <c r="L250" s="106" t="s">
        <v>1522</v>
      </c>
      <c r="M250" s="103">
        <v>44545</v>
      </c>
      <c r="N250" s="107">
        <v>0</v>
      </c>
      <c r="O250" s="111" t="s">
        <v>1261</v>
      </c>
      <c r="P250" s="14" t="s">
        <v>1523</v>
      </c>
      <c r="Q250" s="97"/>
      <c r="R250" s="84"/>
      <c r="S250" s="140"/>
      <c r="T250" s="31">
        <v>66381</v>
      </c>
      <c r="U250" s="48">
        <v>44581</v>
      </c>
      <c r="V250" s="49" t="s">
        <v>349</v>
      </c>
      <c r="W250" s="68" t="s">
        <v>481</v>
      </c>
    </row>
    <row r="251" spans="1:23" ht="81">
      <c r="A251" s="106" t="s">
        <v>1507</v>
      </c>
      <c r="B251" s="116">
        <v>44483</v>
      </c>
      <c r="C251" s="108" t="s">
        <v>78</v>
      </c>
      <c r="D251" s="68" t="s">
        <v>1508</v>
      </c>
      <c r="E251" s="115" t="s">
        <v>364</v>
      </c>
      <c r="F251" s="68" t="s">
        <v>1509</v>
      </c>
      <c r="G251" s="68" t="s">
        <v>1362</v>
      </c>
      <c r="H251" s="7" t="s">
        <v>1524</v>
      </c>
      <c r="I251" s="109">
        <v>50850</v>
      </c>
      <c r="J251" s="116">
        <v>44537</v>
      </c>
      <c r="K251" s="103">
        <v>44558</v>
      </c>
      <c r="L251" s="106" t="s">
        <v>1525</v>
      </c>
      <c r="M251" s="103">
        <v>44546</v>
      </c>
      <c r="N251" s="107">
        <v>0</v>
      </c>
      <c r="O251" s="111" t="s">
        <v>1261</v>
      </c>
      <c r="P251" s="14" t="s">
        <v>1526</v>
      </c>
      <c r="Q251" s="97"/>
      <c r="R251" s="84"/>
      <c r="S251" s="140"/>
      <c r="T251" s="31">
        <v>50850</v>
      </c>
      <c r="U251" s="48">
        <v>44581</v>
      </c>
      <c r="V251" s="49" t="s">
        <v>349</v>
      </c>
      <c r="W251" s="68" t="s">
        <v>481</v>
      </c>
    </row>
    <row r="252" spans="1:23" ht="54">
      <c r="A252" s="106" t="s">
        <v>1527</v>
      </c>
      <c r="B252" s="116">
        <v>44489</v>
      </c>
      <c r="C252" s="108" t="s">
        <v>169</v>
      </c>
      <c r="D252" s="68" t="s">
        <v>1528</v>
      </c>
      <c r="E252" s="115" t="s">
        <v>364</v>
      </c>
      <c r="F252" s="68" t="s">
        <v>1529</v>
      </c>
      <c r="G252" s="68" t="s">
        <v>1530</v>
      </c>
      <c r="H252" s="7" t="s">
        <v>1531</v>
      </c>
      <c r="I252" s="109">
        <v>518480</v>
      </c>
      <c r="J252" s="110">
        <v>44526</v>
      </c>
      <c r="K252" s="116">
        <v>44539</v>
      </c>
      <c r="L252" s="106" t="s">
        <v>1532</v>
      </c>
      <c r="M252" s="103">
        <v>44547</v>
      </c>
      <c r="N252" s="107">
        <v>0</v>
      </c>
      <c r="O252" s="111" t="s">
        <v>1261</v>
      </c>
      <c r="P252" s="14" t="s">
        <v>1533</v>
      </c>
      <c r="Q252" s="97"/>
      <c r="R252" s="84"/>
      <c r="S252" s="140"/>
      <c r="T252" s="31">
        <v>518480</v>
      </c>
      <c r="U252" s="48">
        <v>44588</v>
      </c>
      <c r="V252" s="49" t="s">
        <v>329</v>
      </c>
      <c r="W252" s="68" t="s">
        <v>481</v>
      </c>
    </row>
    <row r="253" spans="1:23" ht="54">
      <c r="A253" s="106" t="s">
        <v>1527</v>
      </c>
      <c r="B253" s="116">
        <v>44489</v>
      </c>
      <c r="C253" s="108" t="s">
        <v>169</v>
      </c>
      <c r="D253" s="68" t="s">
        <v>1528</v>
      </c>
      <c r="E253" s="115" t="s">
        <v>364</v>
      </c>
      <c r="F253" s="68" t="s">
        <v>1529</v>
      </c>
      <c r="G253" s="115" t="s">
        <v>389</v>
      </c>
      <c r="H253" s="7" t="s">
        <v>1534</v>
      </c>
      <c r="I253" s="109">
        <v>2203.5</v>
      </c>
      <c r="J253" s="110">
        <v>44526</v>
      </c>
      <c r="K253" s="116">
        <v>44539</v>
      </c>
      <c r="L253" s="106" t="s">
        <v>1535</v>
      </c>
      <c r="M253" s="103">
        <v>44550</v>
      </c>
      <c r="N253" s="107">
        <v>0</v>
      </c>
      <c r="O253" s="111" t="s">
        <v>1261</v>
      </c>
      <c r="P253" s="14" t="s">
        <v>1536</v>
      </c>
      <c r="Q253" s="97"/>
      <c r="R253" s="84"/>
      <c r="S253" s="140"/>
      <c r="T253" s="31">
        <v>2203.5</v>
      </c>
      <c r="U253" s="48">
        <v>44581</v>
      </c>
      <c r="V253" s="49" t="s">
        <v>349</v>
      </c>
      <c r="W253" s="68" t="s">
        <v>481</v>
      </c>
    </row>
    <row r="254" spans="1:23" ht="81">
      <c r="A254" s="106" t="s">
        <v>1537</v>
      </c>
      <c r="B254" s="116">
        <v>44482</v>
      </c>
      <c r="C254" s="19" t="s">
        <v>62</v>
      </c>
      <c r="D254" s="68" t="s">
        <v>1538</v>
      </c>
      <c r="E254" s="115" t="s">
        <v>364</v>
      </c>
      <c r="F254" s="68" t="s">
        <v>1539</v>
      </c>
      <c r="G254" s="68" t="s">
        <v>1540</v>
      </c>
      <c r="H254" s="7" t="s">
        <v>1541</v>
      </c>
      <c r="I254" s="109">
        <v>418744.1</v>
      </c>
      <c r="J254" s="110">
        <v>44526</v>
      </c>
      <c r="K254" s="116">
        <v>44550</v>
      </c>
      <c r="L254" s="106" t="s">
        <v>1542</v>
      </c>
      <c r="M254" s="116">
        <v>44539</v>
      </c>
      <c r="N254" s="107">
        <v>0</v>
      </c>
      <c r="O254" s="111" t="s">
        <v>1261</v>
      </c>
      <c r="P254" s="14" t="s">
        <v>1543</v>
      </c>
      <c r="Q254" s="97"/>
      <c r="R254" s="84"/>
      <c r="S254" s="140"/>
      <c r="T254" s="31">
        <v>418744.1</v>
      </c>
      <c r="U254" s="48">
        <v>44581</v>
      </c>
      <c r="V254" s="49" t="s">
        <v>195</v>
      </c>
      <c r="W254" s="68" t="s">
        <v>481</v>
      </c>
    </row>
    <row r="255" spans="1:23" ht="81">
      <c r="A255" s="106" t="s">
        <v>1544</v>
      </c>
      <c r="B255" s="116">
        <v>44482</v>
      </c>
      <c r="C255" s="19" t="s">
        <v>62</v>
      </c>
      <c r="D255" s="68" t="s">
        <v>1545</v>
      </c>
      <c r="E255" s="115" t="s">
        <v>364</v>
      </c>
      <c r="F255" s="68" t="s">
        <v>972</v>
      </c>
      <c r="G255" s="68" t="s">
        <v>1085</v>
      </c>
      <c r="H255" s="7" t="s">
        <v>1546</v>
      </c>
      <c r="I255" s="109">
        <v>972930</v>
      </c>
      <c r="J255" s="110">
        <v>44524</v>
      </c>
      <c r="K255" s="116">
        <v>44539</v>
      </c>
      <c r="L255" s="106" t="s">
        <v>1547</v>
      </c>
      <c r="M255" s="103">
        <v>44540</v>
      </c>
      <c r="N255" s="107">
        <v>0</v>
      </c>
      <c r="O255" s="111" t="s">
        <v>1261</v>
      </c>
      <c r="P255" s="14" t="s">
        <v>1548</v>
      </c>
      <c r="Q255" s="97"/>
      <c r="R255" s="84"/>
      <c r="S255" s="140"/>
      <c r="T255" s="31">
        <v>972930</v>
      </c>
      <c r="U255" s="48">
        <v>44581</v>
      </c>
      <c r="V255" s="49" t="s">
        <v>195</v>
      </c>
      <c r="W255" s="68" t="s">
        <v>481</v>
      </c>
    </row>
    <row r="256" spans="1:23" ht="108">
      <c r="A256" s="106" t="s">
        <v>1549</v>
      </c>
      <c r="B256" s="116">
        <v>44511</v>
      </c>
      <c r="C256" s="19" t="s">
        <v>62</v>
      </c>
      <c r="D256" s="68" t="s">
        <v>1550</v>
      </c>
      <c r="E256" s="115" t="s">
        <v>364</v>
      </c>
      <c r="F256" s="68" t="s">
        <v>1551</v>
      </c>
      <c r="G256" s="68" t="s">
        <v>1287</v>
      </c>
      <c r="H256" s="7" t="s">
        <v>1552</v>
      </c>
      <c r="I256" s="109">
        <v>233910</v>
      </c>
      <c r="J256" s="110">
        <v>44530</v>
      </c>
      <c r="K256" s="116">
        <v>44538</v>
      </c>
      <c r="L256" s="106" t="s">
        <v>1553</v>
      </c>
      <c r="M256" s="116">
        <v>44536</v>
      </c>
      <c r="N256" s="107">
        <v>0</v>
      </c>
      <c r="O256" s="111" t="s">
        <v>32</v>
      </c>
      <c r="P256" s="14" t="s">
        <v>1554</v>
      </c>
      <c r="Q256" s="97"/>
      <c r="R256" s="84"/>
      <c r="S256" s="140"/>
      <c r="T256" s="31">
        <v>233910</v>
      </c>
      <c r="U256" s="48">
        <v>44581</v>
      </c>
      <c r="V256" s="49" t="s">
        <v>195</v>
      </c>
      <c r="W256" s="68" t="s">
        <v>481</v>
      </c>
    </row>
    <row r="257" spans="1:23" ht="94.5">
      <c r="A257" s="106" t="s">
        <v>1549</v>
      </c>
      <c r="B257" s="116">
        <v>44511</v>
      </c>
      <c r="C257" s="19" t="s">
        <v>62</v>
      </c>
      <c r="D257" s="68" t="s">
        <v>1550</v>
      </c>
      <c r="E257" s="115" t="s">
        <v>364</v>
      </c>
      <c r="F257" s="68" t="s">
        <v>767</v>
      </c>
      <c r="G257" s="68" t="s">
        <v>1050</v>
      </c>
      <c r="H257" s="7" t="s">
        <v>1555</v>
      </c>
      <c r="I257" s="109">
        <v>50002.5</v>
      </c>
      <c r="J257" s="110">
        <v>44531</v>
      </c>
      <c r="K257" s="116">
        <v>44539</v>
      </c>
      <c r="L257" s="106" t="s">
        <v>1556</v>
      </c>
      <c r="M257" s="116">
        <v>44539</v>
      </c>
      <c r="N257" s="107">
        <v>0</v>
      </c>
      <c r="O257" s="111" t="s">
        <v>32</v>
      </c>
      <c r="P257" s="14" t="s">
        <v>1557</v>
      </c>
      <c r="Q257" s="97"/>
      <c r="R257" s="84"/>
      <c r="S257" s="140"/>
      <c r="T257" s="31">
        <v>50002.5</v>
      </c>
      <c r="U257" s="48">
        <v>44581</v>
      </c>
      <c r="V257" s="49" t="s">
        <v>195</v>
      </c>
      <c r="W257" s="68" t="s">
        <v>481</v>
      </c>
    </row>
    <row r="258" spans="1:23" ht="54">
      <c r="A258" s="106" t="s">
        <v>1558</v>
      </c>
      <c r="B258" s="116">
        <v>44511</v>
      </c>
      <c r="C258" s="19" t="s">
        <v>62</v>
      </c>
      <c r="D258" s="68" t="s">
        <v>1559</v>
      </c>
      <c r="E258" s="115" t="s">
        <v>364</v>
      </c>
      <c r="F258" s="68" t="s">
        <v>1560</v>
      </c>
      <c r="G258" s="68" t="s">
        <v>1561</v>
      </c>
      <c r="H258" s="7" t="s">
        <v>1562</v>
      </c>
      <c r="I258" s="109">
        <v>6780</v>
      </c>
      <c r="J258" s="103">
        <v>44533</v>
      </c>
      <c r="K258" s="167">
        <v>44547</v>
      </c>
      <c r="L258" s="106" t="s">
        <v>1563</v>
      </c>
      <c r="M258" s="103">
        <v>44547</v>
      </c>
      <c r="N258" s="107">
        <v>0</v>
      </c>
      <c r="O258" s="111" t="s">
        <v>369</v>
      </c>
      <c r="P258" s="14" t="s">
        <v>1564</v>
      </c>
      <c r="Q258" s="97"/>
      <c r="R258" s="84"/>
      <c r="S258" s="140"/>
      <c r="T258" s="31">
        <v>3390</v>
      </c>
      <c r="U258" s="48">
        <v>44581</v>
      </c>
      <c r="V258" s="49" t="s">
        <v>349</v>
      </c>
      <c r="W258" s="68" t="s">
        <v>481</v>
      </c>
    </row>
    <row r="259" spans="1:23" ht="54">
      <c r="A259" s="106" t="s">
        <v>1558</v>
      </c>
      <c r="B259" s="116">
        <v>44511</v>
      </c>
      <c r="C259" s="19" t="s">
        <v>62</v>
      </c>
      <c r="D259" s="68" t="s">
        <v>1559</v>
      </c>
      <c r="E259" s="115" t="s">
        <v>364</v>
      </c>
      <c r="F259" s="68" t="s">
        <v>1560</v>
      </c>
      <c r="G259" s="68" t="s">
        <v>1565</v>
      </c>
      <c r="H259" s="7" t="s">
        <v>1566</v>
      </c>
      <c r="I259" s="109">
        <v>237294.51</v>
      </c>
      <c r="J259" s="103">
        <v>44533</v>
      </c>
      <c r="K259" s="103">
        <v>44547</v>
      </c>
      <c r="L259" s="106" t="s">
        <v>1567</v>
      </c>
      <c r="M259" s="103">
        <v>44550</v>
      </c>
      <c r="N259" s="107">
        <v>0</v>
      </c>
      <c r="O259" s="111" t="s">
        <v>369</v>
      </c>
      <c r="P259" s="14" t="s">
        <v>1568</v>
      </c>
      <c r="Q259" s="97"/>
      <c r="R259" s="84"/>
      <c r="S259" s="140"/>
      <c r="T259" s="31">
        <v>237294.5</v>
      </c>
      <c r="U259" s="48">
        <v>44581</v>
      </c>
      <c r="V259" s="49" t="s">
        <v>349</v>
      </c>
      <c r="W259" s="68" t="s">
        <v>481</v>
      </c>
    </row>
    <row r="260" spans="1:23" ht="135">
      <c r="A260" s="106" t="s">
        <v>1569</v>
      </c>
      <c r="B260" s="116">
        <v>44501</v>
      </c>
      <c r="C260" s="19" t="s">
        <v>62</v>
      </c>
      <c r="D260" s="68" t="s">
        <v>1570</v>
      </c>
      <c r="E260" s="68" t="s">
        <v>605</v>
      </c>
      <c r="F260" s="68" t="s">
        <v>1571</v>
      </c>
      <c r="G260" s="68" t="s">
        <v>1572</v>
      </c>
      <c r="H260" s="7" t="s">
        <v>1573</v>
      </c>
      <c r="I260" s="109">
        <v>3887706.24</v>
      </c>
      <c r="J260" s="110">
        <v>44552</v>
      </c>
      <c r="K260" s="116">
        <v>44201</v>
      </c>
      <c r="L260" s="83"/>
      <c r="M260" s="76"/>
      <c r="N260" s="84"/>
      <c r="O260" s="111" t="s">
        <v>369</v>
      </c>
      <c r="P260" s="14" t="s">
        <v>1574</v>
      </c>
      <c r="Q260" s="97"/>
      <c r="R260" s="84"/>
      <c r="S260" s="88"/>
      <c r="T260" s="31" t="s">
        <v>1574</v>
      </c>
      <c r="U260" s="48" t="s">
        <v>1574</v>
      </c>
      <c r="V260" s="168" t="s">
        <v>1574</v>
      </c>
      <c r="W260" s="49" t="s">
        <v>1575</v>
      </c>
    </row>
    <row r="261" spans="1:23" ht="54">
      <c r="A261" s="106" t="s">
        <v>1569</v>
      </c>
      <c r="B261" s="116">
        <v>44501</v>
      </c>
      <c r="C261" s="19" t="s">
        <v>995</v>
      </c>
      <c r="D261" s="68" t="s">
        <v>1576</v>
      </c>
      <c r="E261" s="115" t="s">
        <v>364</v>
      </c>
      <c r="F261" s="68" t="s">
        <v>1577</v>
      </c>
      <c r="G261" s="68" t="s">
        <v>1578</v>
      </c>
      <c r="H261" s="7" t="s">
        <v>1579</v>
      </c>
      <c r="I261" s="109">
        <v>4999999.1399999997</v>
      </c>
      <c r="J261" s="103">
        <v>44558</v>
      </c>
      <c r="K261" s="103">
        <v>44561</v>
      </c>
      <c r="L261" s="106" t="s">
        <v>1580</v>
      </c>
      <c r="M261" s="103">
        <v>44558</v>
      </c>
      <c r="N261" s="107">
        <v>0</v>
      </c>
      <c r="O261" s="111" t="s">
        <v>32</v>
      </c>
      <c r="P261" s="14" t="s">
        <v>1581</v>
      </c>
      <c r="Q261" s="97"/>
      <c r="R261" s="84"/>
      <c r="S261" s="140"/>
      <c r="T261" s="31">
        <v>4999999.1399999997</v>
      </c>
      <c r="U261" s="153">
        <v>44595</v>
      </c>
      <c r="V261" s="154" t="s">
        <v>345</v>
      </c>
      <c r="W261" s="68" t="s">
        <v>481</v>
      </c>
    </row>
    <row r="262" spans="1:23" ht="42.75" customHeight="1">
      <c r="A262" s="61"/>
      <c r="B262" s="60"/>
      <c r="C262" s="253" t="s">
        <v>350</v>
      </c>
      <c r="D262" s="254"/>
      <c r="E262" s="254"/>
      <c r="F262" s="254"/>
      <c r="G262" s="254"/>
      <c r="H262" s="255"/>
      <c r="I262" s="169">
        <f>SUM(I2:I261)</f>
        <v>240390363.52809995</v>
      </c>
      <c r="J262" s="253" t="s">
        <v>350</v>
      </c>
      <c r="K262" s="254"/>
      <c r="L262" s="254"/>
      <c r="M262" s="254"/>
      <c r="N262" s="254"/>
      <c r="O262" s="254"/>
      <c r="P262" s="255"/>
      <c r="Q262" s="170">
        <f t="shared" ref="Q262:T262" si="4">SUM(Q2:Q261)</f>
        <v>0</v>
      </c>
      <c r="R262" s="171">
        <f t="shared" si="4"/>
        <v>26445886.264000006</v>
      </c>
      <c r="S262" s="171">
        <f t="shared" si="4"/>
        <v>18713126.824840002</v>
      </c>
      <c r="T262" s="171">
        <f t="shared" si="4"/>
        <v>185536030.94489998</v>
      </c>
      <c r="U262" s="171">
        <f>SUM(Q262:T262)</f>
        <v>230695044.03373998</v>
      </c>
      <c r="V262" s="60"/>
      <c r="W262" s="60"/>
    </row>
    <row r="263" spans="1:23" ht="17.5">
      <c r="A263" s="61"/>
      <c r="B263" s="60"/>
      <c r="C263" s="60"/>
      <c r="D263" s="60"/>
      <c r="E263" s="60"/>
      <c r="F263" s="60"/>
      <c r="G263" s="60"/>
      <c r="H263" s="60"/>
      <c r="I263" s="172"/>
      <c r="J263" s="60"/>
      <c r="K263" s="60"/>
      <c r="L263" s="60"/>
      <c r="M263" s="60"/>
      <c r="N263" s="63"/>
      <c r="O263" s="60"/>
      <c r="P263" s="60"/>
      <c r="Q263" s="60"/>
      <c r="R263" s="63"/>
      <c r="S263" s="60"/>
      <c r="T263" s="60"/>
      <c r="U263" s="173"/>
      <c r="V263" s="60"/>
      <c r="W263" s="60"/>
    </row>
    <row r="264" spans="1:23" ht="13.5">
      <c r="A264" s="61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3"/>
      <c r="O264" s="60"/>
      <c r="P264" s="60"/>
      <c r="Q264" s="60"/>
      <c r="R264" s="63"/>
      <c r="S264" s="60"/>
      <c r="T264" s="60"/>
      <c r="U264" s="173"/>
      <c r="V264" s="60"/>
      <c r="W264" s="60"/>
    </row>
    <row r="265" spans="1:23" ht="13.5">
      <c r="A265" s="61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3"/>
      <c r="O265" s="60"/>
      <c r="P265" s="60"/>
      <c r="Q265" s="60"/>
      <c r="R265" s="63"/>
      <c r="S265" s="60"/>
      <c r="T265" s="60"/>
      <c r="U265" s="173"/>
      <c r="V265" s="60"/>
      <c r="W265" s="60"/>
    </row>
    <row r="266" spans="1:23" ht="13.5">
      <c r="A266" s="61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3"/>
      <c r="O266" s="60"/>
      <c r="P266" s="60"/>
      <c r="Q266" s="60"/>
      <c r="R266" s="63"/>
      <c r="S266" s="60"/>
      <c r="T266" s="60"/>
      <c r="U266" s="173"/>
      <c r="V266" s="60"/>
      <c r="W266" s="60"/>
    </row>
    <row r="267" spans="1:23" ht="13.5">
      <c r="A267" s="61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3"/>
      <c r="O267" s="60"/>
      <c r="P267" s="60"/>
      <c r="Q267" s="60"/>
      <c r="R267" s="63"/>
      <c r="S267" s="60"/>
      <c r="T267" s="60"/>
      <c r="U267" s="173"/>
      <c r="V267" s="60"/>
      <c r="W267" s="60"/>
    </row>
    <row r="268" spans="1:23" ht="13.5">
      <c r="A268" s="61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3"/>
      <c r="O268" s="60"/>
      <c r="P268" s="60"/>
      <c r="Q268" s="60"/>
      <c r="R268" s="63"/>
      <c r="S268" s="60"/>
      <c r="T268" s="60"/>
      <c r="U268" s="173"/>
      <c r="V268" s="60"/>
      <c r="W268" s="60"/>
    </row>
    <row r="269" spans="1:23" ht="13.5">
      <c r="A269" s="61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3"/>
      <c r="O269" s="60"/>
      <c r="P269" s="60"/>
      <c r="Q269" s="60"/>
      <c r="R269" s="63"/>
      <c r="S269" s="60"/>
      <c r="T269" s="60"/>
      <c r="U269" s="173"/>
      <c r="V269" s="60"/>
      <c r="W269" s="60"/>
    </row>
    <row r="270" spans="1:23" ht="13.5">
      <c r="A270" s="61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3"/>
      <c r="O270" s="60"/>
      <c r="P270" s="60"/>
      <c r="Q270" s="60"/>
      <c r="R270" s="63"/>
      <c r="S270" s="60"/>
      <c r="T270" s="60"/>
      <c r="U270" s="173"/>
      <c r="V270" s="60"/>
      <c r="W270" s="60"/>
    </row>
    <row r="271" spans="1:23" ht="13.5">
      <c r="A271" s="61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3"/>
      <c r="O271" s="60"/>
      <c r="P271" s="60"/>
      <c r="Q271" s="60"/>
      <c r="R271" s="63"/>
      <c r="S271" s="60"/>
      <c r="T271" s="60"/>
      <c r="U271" s="173"/>
      <c r="V271" s="60"/>
      <c r="W271" s="60"/>
    </row>
    <row r="272" spans="1:23" ht="13.5">
      <c r="A272" s="61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3"/>
      <c r="O272" s="60"/>
      <c r="P272" s="60"/>
      <c r="Q272" s="60"/>
      <c r="R272" s="63"/>
      <c r="S272" s="60"/>
      <c r="T272" s="60"/>
      <c r="U272" s="173"/>
      <c r="V272" s="60"/>
      <c r="W272" s="60"/>
    </row>
    <row r="273" spans="1:23" ht="13.5">
      <c r="A273" s="61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3"/>
      <c r="O273" s="60"/>
      <c r="P273" s="60"/>
      <c r="Q273" s="60"/>
      <c r="R273" s="63"/>
      <c r="S273" s="60"/>
      <c r="T273" s="60"/>
      <c r="U273" s="173"/>
      <c r="V273" s="60"/>
      <c r="W273" s="60"/>
    </row>
    <row r="274" spans="1:23" ht="13.5">
      <c r="A274" s="61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3"/>
      <c r="O274" s="60"/>
      <c r="P274" s="60"/>
      <c r="Q274" s="60"/>
      <c r="R274" s="63"/>
      <c r="S274" s="60"/>
      <c r="T274" s="60"/>
      <c r="U274" s="173"/>
      <c r="V274" s="60"/>
      <c r="W274" s="60"/>
    </row>
    <row r="275" spans="1:23" ht="13.5">
      <c r="A275" s="61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3"/>
      <c r="O275" s="60"/>
      <c r="P275" s="60"/>
      <c r="Q275" s="60"/>
      <c r="R275" s="63"/>
      <c r="S275" s="60"/>
      <c r="T275" s="60"/>
      <c r="U275" s="173"/>
      <c r="V275" s="60"/>
      <c r="W275" s="60"/>
    </row>
    <row r="276" spans="1:23" ht="13.5">
      <c r="A276" s="61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3"/>
      <c r="O276" s="60"/>
      <c r="P276" s="60"/>
      <c r="Q276" s="60"/>
      <c r="R276" s="63"/>
      <c r="S276" s="60"/>
      <c r="T276" s="60"/>
      <c r="U276" s="173"/>
      <c r="V276" s="60"/>
      <c r="W276" s="60"/>
    </row>
    <row r="277" spans="1:23" ht="13.5">
      <c r="A277" s="61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3"/>
      <c r="O277" s="60"/>
      <c r="P277" s="60"/>
      <c r="Q277" s="60"/>
      <c r="R277" s="63"/>
      <c r="S277" s="60"/>
      <c r="T277" s="60"/>
      <c r="U277" s="173"/>
      <c r="V277" s="60"/>
      <c r="W277" s="60"/>
    </row>
    <row r="278" spans="1:23" ht="13.5">
      <c r="A278" s="61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3"/>
      <c r="O278" s="60"/>
      <c r="P278" s="60"/>
      <c r="Q278" s="60"/>
      <c r="R278" s="63"/>
      <c r="S278" s="60"/>
      <c r="T278" s="60"/>
      <c r="U278" s="173"/>
      <c r="V278" s="60"/>
      <c r="W278" s="60"/>
    </row>
    <row r="279" spans="1:23" ht="13.5">
      <c r="A279" s="61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3"/>
      <c r="O279" s="60"/>
      <c r="P279" s="60"/>
      <c r="Q279" s="60"/>
      <c r="R279" s="63"/>
      <c r="S279" s="60"/>
      <c r="T279" s="60"/>
      <c r="U279" s="173"/>
      <c r="V279" s="60"/>
      <c r="W279" s="60"/>
    </row>
    <row r="280" spans="1:23" ht="13.5">
      <c r="A280" s="61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3"/>
      <c r="O280" s="60"/>
      <c r="P280" s="60"/>
      <c r="Q280" s="60"/>
      <c r="R280" s="63"/>
      <c r="S280" s="60"/>
      <c r="T280" s="60"/>
      <c r="U280" s="173"/>
      <c r="V280" s="60"/>
      <c r="W280" s="60"/>
    </row>
    <row r="281" spans="1:23" ht="13.5">
      <c r="A281" s="61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3"/>
      <c r="O281" s="60"/>
      <c r="P281" s="60"/>
      <c r="Q281" s="60"/>
      <c r="R281" s="63"/>
      <c r="S281" s="60"/>
      <c r="T281" s="60"/>
      <c r="U281" s="173"/>
      <c r="V281" s="60"/>
      <c r="W281" s="60"/>
    </row>
    <row r="282" spans="1:23" ht="13.5">
      <c r="A282" s="61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3"/>
      <c r="O282" s="60"/>
      <c r="P282" s="60"/>
      <c r="Q282" s="60"/>
      <c r="R282" s="63"/>
      <c r="S282" s="60"/>
      <c r="T282" s="60"/>
      <c r="U282" s="173"/>
      <c r="V282" s="60"/>
      <c r="W282" s="60"/>
    </row>
    <row r="283" spans="1:23" ht="13.5">
      <c r="A283" s="61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3"/>
      <c r="O283" s="60"/>
      <c r="P283" s="60"/>
      <c r="Q283" s="60"/>
      <c r="R283" s="63"/>
      <c r="S283" s="60"/>
      <c r="T283" s="60"/>
      <c r="U283" s="173"/>
      <c r="V283" s="60"/>
      <c r="W283" s="60"/>
    </row>
    <row r="284" spans="1:23" ht="13.5">
      <c r="A284" s="61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3"/>
      <c r="O284" s="60"/>
      <c r="P284" s="60"/>
      <c r="Q284" s="60"/>
      <c r="R284" s="63"/>
      <c r="S284" s="60"/>
      <c r="T284" s="60"/>
      <c r="U284" s="173"/>
      <c r="V284" s="60"/>
      <c r="W284" s="60"/>
    </row>
    <row r="285" spans="1:23" ht="13.5">
      <c r="A285" s="61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3"/>
      <c r="O285" s="60"/>
      <c r="P285" s="60"/>
      <c r="Q285" s="60"/>
      <c r="R285" s="63"/>
      <c r="S285" s="60"/>
      <c r="T285" s="60"/>
      <c r="U285" s="173"/>
      <c r="V285" s="60"/>
      <c r="W285" s="60"/>
    </row>
    <row r="286" spans="1:23" ht="13.5">
      <c r="A286" s="61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3"/>
      <c r="O286" s="60"/>
      <c r="P286" s="60"/>
      <c r="Q286" s="60"/>
      <c r="R286" s="63"/>
      <c r="S286" s="60"/>
      <c r="T286" s="60"/>
      <c r="U286" s="173"/>
      <c r="V286" s="60"/>
      <c r="W286" s="60"/>
    </row>
    <row r="287" spans="1:23" ht="13.5">
      <c r="A287" s="61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3"/>
      <c r="O287" s="60"/>
      <c r="P287" s="60"/>
      <c r="Q287" s="60"/>
      <c r="R287" s="63"/>
      <c r="S287" s="60"/>
      <c r="T287" s="60"/>
      <c r="U287" s="173"/>
      <c r="V287" s="60"/>
      <c r="W287" s="60"/>
    </row>
    <row r="288" spans="1:23" ht="13.5">
      <c r="A288" s="61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3"/>
      <c r="O288" s="60"/>
      <c r="P288" s="60"/>
      <c r="Q288" s="60"/>
      <c r="R288" s="63"/>
      <c r="S288" s="60"/>
      <c r="T288" s="60"/>
      <c r="U288" s="173"/>
      <c r="V288" s="60"/>
      <c r="W288" s="60"/>
    </row>
    <row r="289" spans="1:23" ht="13.5">
      <c r="A289" s="61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3"/>
      <c r="O289" s="60"/>
      <c r="P289" s="60"/>
      <c r="Q289" s="60"/>
      <c r="R289" s="63"/>
      <c r="S289" s="60"/>
      <c r="T289" s="60"/>
      <c r="U289" s="173"/>
      <c r="V289" s="60"/>
      <c r="W289" s="60"/>
    </row>
    <row r="290" spans="1:23" ht="13.5">
      <c r="A290" s="61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3"/>
      <c r="O290" s="60"/>
      <c r="P290" s="60"/>
      <c r="Q290" s="60"/>
      <c r="R290" s="63"/>
      <c r="S290" s="60"/>
      <c r="T290" s="60"/>
      <c r="U290" s="173"/>
      <c r="V290" s="60"/>
      <c r="W290" s="60"/>
    </row>
    <row r="291" spans="1:23" ht="13.5">
      <c r="A291" s="61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3"/>
      <c r="O291" s="60"/>
      <c r="P291" s="60"/>
      <c r="Q291" s="60"/>
      <c r="R291" s="63"/>
      <c r="S291" s="60"/>
      <c r="T291" s="60"/>
      <c r="U291" s="173"/>
      <c r="V291" s="60"/>
      <c r="W291" s="60"/>
    </row>
    <row r="292" spans="1:23" ht="13.5">
      <c r="A292" s="61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3"/>
      <c r="O292" s="60"/>
      <c r="P292" s="60"/>
      <c r="Q292" s="60"/>
      <c r="R292" s="63"/>
      <c r="S292" s="60"/>
      <c r="T292" s="60"/>
      <c r="U292" s="173"/>
      <c r="V292" s="60"/>
      <c r="W292" s="60"/>
    </row>
    <row r="293" spans="1:23" ht="13.5">
      <c r="A293" s="61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3"/>
      <c r="O293" s="60"/>
      <c r="P293" s="60"/>
      <c r="Q293" s="60"/>
      <c r="R293" s="63"/>
      <c r="S293" s="60"/>
      <c r="T293" s="60"/>
      <c r="U293" s="173"/>
      <c r="V293" s="60"/>
      <c r="W293" s="60"/>
    </row>
    <row r="294" spans="1:23" ht="13.5">
      <c r="A294" s="61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3"/>
      <c r="O294" s="60"/>
      <c r="P294" s="60"/>
      <c r="Q294" s="60"/>
      <c r="R294" s="63"/>
      <c r="S294" s="60"/>
      <c r="T294" s="60"/>
      <c r="U294" s="173"/>
      <c r="V294" s="60"/>
      <c r="W294" s="60"/>
    </row>
    <row r="295" spans="1:23" ht="13.5">
      <c r="A295" s="61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3"/>
      <c r="O295" s="60"/>
      <c r="P295" s="60"/>
      <c r="Q295" s="60"/>
      <c r="R295" s="63"/>
      <c r="S295" s="60"/>
      <c r="T295" s="60"/>
      <c r="U295" s="173"/>
      <c r="V295" s="60"/>
      <c r="W295" s="60"/>
    </row>
    <row r="296" spans="1:23" ht="13.5">
      <c r="A296" s="61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3"/>
      <c r="O296" s="60"/>
      <c r="P296" s="60"/>
      <c r="Q296" s="60"/>
      <c r="R296" s="63"/>
      <c r="S296" s="60"/>
      <c r="T296" s="60"/>
      <c r="U296" s="173"/>
      <c r="V296" s="60"/>
      <c r="W296" s="60"/>
    </row>
    <row r="297" spans="1:23" ht="13.5">
      <c r="A297" s="61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3"/>
      <c r="O297" s="60"/>
      <c r="P297" s="60"/>
      <c r="Q297" s="60"/>
      <c r="R297" s="63"/>
      <c r="S297" s="60"/>
      <c r="T297" s="60"/>
      <c r="U297" s="173"/>
      <c r="V297" s="60"/>
      <c r="W297" s="60"/>
    </row>
    <row r="298" spans="1:23" ht="13.5">
      <c r="A298" s="61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3"/>
      <c r="O298" s="60"/>
      <c r="P298" s="60"/>
      <c r="Q298" s="60"/>
      <c r="R298" s="63"/>
      <c r="S298" s="60"/>
      <c r="T298" s="60"/>
      <c r="U298" s="173"/>
      <c r="V298" s="60"/>
      <c r="W298" s="60"/>
    </row>
    <row r="299" spans="1:23" ht="13.5">
      <c r="A299" s="61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3"/>
      <c r="O299" s="60"/>
      <c r="P299" s="60"/>
      <c r="Q299" s="60"/>
      <c r="R299" s="63"/>
      <c r="S299" s="60"/>
      <c r="T299" s="60"/>
      <c r="U299" s="173"/>
      <c r="V299" s="60"/>
      <c r="W299" s="60"/>
    </row>
    <row r="300" spans="1:23" ht="13.5">
      <c r="A300" s="61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3"/>
      <c r="O300" s="60"/>
      <c r="P300" s="60"/>
      <c r="Q300" s="60"/>
      <c r="R300" s="63"/>
      <c r="S300" s="60"/>
      <c r="T300" s="60"/>
      <c r="U300" s="173"/>
      <c r="V300" s="60"/>
      <c r="W300" s="60"/>
    </row>
    <row r="301" spans="1:23" ht="13.5">
      <c r="A301" s="61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3"/>
      <c r="O301" s="60"/>
      <c r="P301" s="60"/>
      <c r="Q301" s="60"/>
      <c r="R301" s="63"/>
      <c r="S301" s="60"/>
      <c r="T301" s="60"/>
      <c r="U301" s="173"/>
      <c r="V301" s="60"/>
      <c r="W301" s="60"/>
    </row>
    <row r="302" spans="1:23" ht="13.5">
      <c r="A302" s="61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3"/>
      <c r="O302" s="60"/>
      <c r="P302" s="60"/>
      <c r="Q302" s="60"/>
      <c r="R302" s="63"/>
      <c r="S302" s="60"/>
      <c r="T302" s="60"/>
      <c r="U302" s="173"/>
      <c r="V302" s="60"/>
      <c r="W302" s="60"/>
    </row>
    <row r="303" spans="1:23" ht="13.5">
      <c r="A303" s="61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3"/>
      <c r="O303" s="60"/>
      <c r="P303" s="60"/>
      <c r="Q303" s="60"/>
      <c r="R303" s="63"/>
      <c r="S303" s="60"/>
      <c r="T303" s="60"/>
      <c r="U303" s="173"/>
      <c r="V303" s="60"/>
      <c r="W303" s="60"/>
    </row>
    <row r="304" spans="1:23" ht="13.5">
      <c r="A304" s="61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3"/>
      <c r="O304" s="60"/>
      <c r="P304" s="60"/>
      <c r="Q304" s="60"/>
      <c r="R304" s="63"/>
      <c r="S304" s="60"/>
      <c r="T304" s="60"/>
      <c r="U304" s="173"/>
      <c r="V304" s="60"/>
      <c r="W304" s="60"/>
    </row>
    <row r="305" spans="1:23" ht="13.5">
      <c r="A305" s="61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3"/>
      <c r="O305" s="60"/>
      <c r="P305" s="60"/>
      <c r="Q305" s="60"/>
      <c r="R305" s="63"/>
      <c r="S305" s="60"/>
      <c r="T305" s="60"/>
      <c r="U305" s="173"/>
      <c r="V305" s="60"/>
      <c r="W305" s="60"/>
    </row>
    <row r="306" spans="1:23" ht="13.5">
      <c r="A306" s="61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3"/>
      <c r="O306" s="60"/>
      <c r="P306" s="60"/>
      <c r="Q306" s="60"/>
      <c r="R306" s="63"/>
      <c r="S306" s="60"/>
      <c r="T306" s="60"/>
      <c r="U306" s="173"/>
      <c r="V306" s="60"/>
      <c r="W306" s="60"/>
    </row>
    <row r="307" spans="1:23" ht="13.5">
      <c r="A307" s="61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3"/>
      <c r="O307" s="60"/>
      <c r="P307" s="60"/>
      <c r="Q307" s="60"/>
      <c r="R307" s="63"/>
      <c r="S307" s="60"/>
      <c r="T307" s="60"/>
      <c r="U307" s="173"/>
      <c r="V307" s="60"/>
      <c r="W307" s="60"/>
    </row>
    <row r="308" spans="1:23" ht="13.5">
      <c r="A308" s="61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3"/>
      <c r="O308" s="60"/>
      <c r="P308" s="60"/>
      <c r="Q308" s="60"/>
      <c r="R308" s="63"/>
      <c r="S308" s="60"/>
      <c r="T308" s="60"/>
      <c r="U308" s="173"/>
      <c r="V308" s="60"/>
      <c r="W308" s="60"/>
    </row>
    <row r="309" spans="1:23" ht="13.5">
      <c r="A309" s="61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3"/>
      <c r="O309" s="60"/>
      <c r="P309" s="60"/>
      <c r="Q309" s="60"/>
      <c r="R309" s="63"/>
      <c r="S309" s="60"/>
      <c r="T309" s="60"/>
      <c r="U309" s="173"/>
      <c r="V309" s="60"/>
      <c r="W309" s="60"/>
    </row>
    <row r="310" spans="1:23" ht="13.5">
      <c r="A310" s="61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3"/>
      <c r="O310" s="60"/>
      <c r="P310" s="60"/>
      <c r="Q310" s="60"/>
      <c r="R310" s="63"/>
      <c r="S310" s="60"/>
      <c r="T310" s="60"/>
      <c r="U310" s="173"/>
      <c r="V310" s="60"/>
      <c r="W310" s="60"/>
    </row>
    <row r="311" spans="1:23" ht="13.5">
      <c r="A311" s="61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3"/>
      <c r="O311" s="60"/>
      <c r="P311" s="60"/>
      <c r="Q311" s="60"/>
      <c r="R311" s="63"/>
      <c r="S311" s="60"/>
      <c r="T311" s="60"/>
      <c r="U311" s="173"/>
      <c r="V311" s="60"/>
      <c r="W311" s="60"/>
    </row>
    <row r="312" spans="1:23" ht="13.5">
      <c r="A312" s="61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3"/>
      <c r="O312" s="60"/>
      <c r="P312" s="60"/>
      <c r="Q312" s="60"/>
      <c r="R312" s="63"/>
      <c r="S312" s="60"/>
      <c r="T312" s="60"/>
      <c r="U312" s="173"/>
      <c r="V312" s="60"/>
      <c r="W312" s="60"/>
    </row>
    <row r="313" spans="1:23" ht="13.5">
      <c r="A313" s="6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3"/>
      <c r="O313" s="60"/>
      <c r="P313" s="60"/>
      <c r="Q313" s="60"/>
      <c r="R313" s="63"/>
      <c r="S313" s="60"/>
      <c r="T313" s="60"/>
      <c r="U313" s="173"/>
      <c r="V313" s="60"/>
      <c r="W313" s="60"/>
    </row>
    <row r="314" spans="1:23" ht="13.5">
      <c r="A314" s="61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3"/>
      <c r="O314" s="60"/>
      <c r="P314" s="60"/>
      <c r="Q314" s="60"/>
      <c r="R314" s="63"/>
      <c r="S314" s="60"/>
      <c r="T314" s="60"/>
      <c r="U314" s="173"/>
      <c r="V314" s="60"/>
      <c r="W314" s="60"/>
    </row>
    <row r="315" spans="1:23" ht="13.5">
      <c r="A315" s="6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3"/>
      <c r="O315" s="60"/>
      <c r="P315" s="60"/>
      <c r="Q315" s="60"/>
      <c r="R315" s="63"/>
      <c r="S315" s="60"/>
      <c r="T315" s="60"/>
      <c r="U315" s="173"/>
      <c r="V315" s="60"/>
      <c r="W315" s="60"/>
    </row>
    <row r="316" spans="1:23" ht="13.5">
      <c r="A316" s="61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3"/>
      <c r="O316" s="60"/>
      <c r="P316" s="60"/>
      <c r="Q316" s="60"/>
      <c r="R316" s="63"/>
      <c r="S316" s="60"/>
      <c r="T316" s="60"/>
      <c r="U316" s="173"/>
      <c r="V316" s="60"/>
      <c r="W316" s="60"/>
    </row>
    <row r="317" spans="1:23" ht="13.5">
      <c r="A317" s="6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3"/>
      <c r="O317" s="60"/>
      <c r="P317" s="60"/>
      <c r="Q317" s="60"/>
      <c r="R317" s="63"/>
      <c r="S317" s="60"/>
      <c r="T317" s="60"/>
      <c r="U317" s="173"/>
      <c r="V317" s="60"/>
      <c r="W317" s="60"/>
    </row>
    <row r="318" spans="1:23" ht="13.5">
      <c r="A318" s="61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3"/>
      <c r="O318" s="60"/>
      <c r="P318" s="60"/>
      <c r="Q318" s="60"/>
      <c r="R318" s="63"/>
      <c r="S318" s="60"/>
      <c r="T318" s="60"/>
      <c r="U318" s="173"/>
      <c r="V318" s="60"/>
      <c r="W318" s="60"/>
    </row>
    <row r="319" spans="1:23" ht="13.5">
      <c r="A319" s="61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3"/>
      <c r="O319" s="60"/>
      <c r="P319" s="60"/>
      <c r="Q319" s="60"/>
      <c r="R319" s="63"/>
      <c r="S319" s="60"/>
      <c r="T319" s="60"/>
      <c r="U319" s="173"/>
      <c r="V319" s="60"/>
      <c r="W319" s="60"/>
    </row>
    <row r="320" spans="1:23" ht="13.5">
      <c r="A320" s="61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3"/>
      <c r="O320" s="60"/>
      <c r="P320" s="60"/>
      <c r="Q320" s="60"/>
      <c r="R320" s="63"/>
      <c r="S320" s="60"/>
      <c r="T320" s="60"/>
      <c r="U320" s="173"/>
      <c r="V320" s="60"/>
      <c r="W320" s="60"/>
    </row>
    <row r="321" spans="1:23" ht="13.5">
      <c r="A321" s="61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3"/>
      <c r="O321" s="60"/>
      <c r="P321" s="60"/>
      <c r="Q321" s="60"/>
      <c r="R321" s="63"/>
      <c r="S321" s="60"/>
      <c r="T321" s="60"/>
      <c r="U321" s="173"/>
      <c r="V321" s="60"/>
      <c r="W321" s="60"/>
    </row>
    <row r="322" spans="1:23" ht="13.5">
      <c r="A322" s="61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3"/>
      <c r="O322" s="60"/>
      <c r="P322" s="60"/>
      <c r="Q322" s="60"/>
      <c r="R322" s="63"/>
      <c r="S322" s="60"/>
      <c r="T322" s="60"/>
      <c r="U322" s="173"/>
      <c r="V322" s="60"/>
      <c r="W322" s="60"/>
    </row>
    <row r="323" spans="1:23" ht="13.5">
      <c r="A323" s="61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3"/>
      <c r="O323" s="60"/>
      <c r="P323" s="60"/>
      <c r="Q323" s="60"/>
      <c r="R323" s="63"/>
      <c r="S323" s="60"/>
      <c r="T323" s="60"/>
      <c r="U323" s="173"/>
      <c r="V323" s="60"/>
      <c r="W323" s="60"/>
    </row>
    <row r="324" spans="1:23" ht="13.5">
      <c r="A324" s="61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3"/>
      <c r="O324" s="60"/>
      <c r="P324" s="60"/>
      <c r="Q324" s="60"/>
      <c r="R324" s="63"/>
      <c r="S324" s="60"/>
      <c r="T324" s="60"/>
      <c r="U324" s="173"/>
      <c r="V324" s="60"/>
      <c r="W324" s="60"/>
    </row>
    <row r="325" spans="1:23" ht="13.5">
      <c r="A325" s="61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3"/>
      <c r="O325" s="60"/>
      <c r="P325" s="60"/>
      <c r="Q325" s="60"/>
      <c r="R325" s="63"/>
      <c r="S325" s="60"/>
      <c r="T325" s="60"/>
      <c r="U325" s="173"/>
      <c r="V325" s="60"/>
      <c r="W325" s="60"/>
    </row>
    <row r="326" spans="1:23" ht="13.5">
      <c r="A326" s="61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3"/>
      <c r="O326" s="60"/>
      <c r="P326" s="60"/>
      <c r="Q326" s="60"/>
      <c r="R326" s="63"/>
      <c r="S326" s="60"/>
      <c r="T326" s="60"/>
      <c r="U326" s="173"/>
      <c r="V326" s="60"/>
      <c r="W326" s="60"/>
    </row>
    <row r="327" spans="1:23" ht="13.5">
      <c r="A327" s="61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3"/>
      <c r="O327" s="60"/>
      <c r="P327" s="60"/>
      <c r="Q327" s="60"/>
      <c r="R327" s="63"/>
      <c r="S327" s="60"/>
      <c r="T327" s="60"/>
      <c r="U327" s="173"/>
      <c r="V327" s="60"/>
      <c r="W327" s="60"/>
    </row>
    <row r="328" spans="1:23" ht="13.5">
      <c r="A328" s="61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3"/>
      <c r="O328" s="60"/>
      <c r="P328" s="60"/>
      <c r="Q328" s="60"/>
      <c r="R328" s="63"/>
      <c r="S328" s="60"/>
      <c r="T328" s="60"/>
      <c r="U328" s="173"/>
      <c r="V328" s="60"/>
      <c r="W328" s="60"/>
    </row>
    <row r="329" spans="1:23" ht="13.5">
      <c r="A329" s="61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3"/>
      <c r="O329" s="60"/>
      <c r="P329" s="60"/>
      <c r="Q329" s="60"/>
      <c r="R329" s="63"/>
      <c r="S329" s="60"/>
      <c r="T329" s="60"/>
      <c r="U329" s="173"/>
      <c r="V329" s="60"/>
      <c r="W329" s="60"/>
    </row>
    <row r="330" spans="1:23" ht="13.5">
      <c r="A330" s="61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3"/>
      <c r="O330" s="60"/>
      <c r="P330" s="60"/>
      <c r="Q330" s="60"/>
      <c r="R330" s="63"/>
      <c r="S330" s="60"/>
      <c r="T330" s="60"/>
      <c r="U330" s="173"/>
      <c r="V330" s="60"/>
      <c r="W330" s="60"/>
    </row>
    <row r="331" spans="1:23" ht="13.5">
      <c r="A331" s="61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3"/>
      <c r="O331" s="60"/>
      <c r="P331" s="60"/>
      <c r="Q331" s="60"/>
      <c r="R331" s="63"/>
      <c r="S331" s="60"/>
      <c r="T331" s="60"/>
      <c r="U331" s="173"/>
      <c r="V331" s="60"/>
      <c r="W331" s="60"/>
    </row>
    <row r="332" spans="1:23" ht="13.5">
      <c r="A332" s="61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3"/>
      <c r="O332" s="60"/>
      <c r="P332" s="60"/>
      <c r="Q332" s="60"/>
      <c r="R332" s="63"/>
      <c r="S332" s="60"/>
      <c r="T332" s="60"/>
      <c r="U332" s="173"/>
      <c r="V332" s="60"/>
      <c r="W332" s="60"/>
    </row>
    <row r="333" spans="1:23" ht="13.5">
      <c r="A333" s="61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3"/>
      <c r="O333" s="60"/>
      <c r="P333" s="60"/>
      <c r="Q333" s="60"/>
      <c r="R333" s="63"/>
      <c r="S333" s="60"/>
      <c r="T333" s="60"/>
      <c r="U333" s="173"/>
      <c r="V333" s="60"/>
      <c r="W333" s="60"/>
    </row>
    <row r="334" spans="1:23" ht="13.5">
      <c r="A334" s="61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3"/>
      <c r="O334" s="60"/>
      <c r="P334" s="60"/>
      <c r="Q334" s="60"/>
      <c r="R334" s="63"/>
      <c r="S334" s="60"/>
      <c r="T334" s="60"/>
      <c r="U334" s="173"/>
      <c r="V334" s="60"/>
      <c r="W334" s="60"/>
    </row>
    <row r="335" spans="1:23" ht="13.5">
      <c r="A335" s="61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3"/>
      <c r="O335" s="60"/>
      <c r="P335" s="60"/>
      <c r="Q335" s="60"/>
      <c r="R335" s="63"/>
      <c r="S335" s="60"/>
      <c r="T335" s="60"/>
      <c r="U335" s="173"/>
      <c r="V335" s="60"/>
      <c r="W335" s="60"/>
    </row>
    <row r="336" spans="1:23" ht="13.5">
      <c r="A336" s="61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3"/>
      <c r="O336" s="60"/>
      <c r="P336" s="60"/>
      <c r="Q336" s="60"/>
      <c r="R336" s="63"/>
      <c r="S336" s="60"/>
      <c r="T336" s="60"/>
      <c r="U336" s="173"/>
      <c r="V336" s="60"/>
      <c r="W336" s="60"/>
    </row>
    <row r="337" spans="1:23" ht="13.5">
      <c r="A337" s="61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3"/>
      <c r="O337" s="60"/>
      <c r="P337" s="60"/>
      <c r="Q337" s="60"/>
      <c r="R337" s="63"/>
      <c r="S337" s="60"/>
      <c r="T337" s="60"/>
      <c r="U337" s="173"/>
      <c r="V337" s="60"/>
      <c r="W337" s="60"/>
    </row>
    <row r="338" spans="1:23" ht="13.5">
      <c r="A338" s="61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3"/>
      <c r="O338" s="60"/>
      <c r="P338" s="60"/>
      <c r="Q338" s="60"/>
      <c r="R338" s="63"/>
      <c r="S338" s="60"/>
      <c r="T338" s="60"/>
      <c r="U338" s="173"/>
      <c r="V338" s="60"/>
      <c r="W338" s="60"/>
    </row>
    <row r="339" spans="1:23" ht="13.5">
      <c r="A339" s="61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3"/>
      <c r="O339" s="60"/>
      <c r="P339" s="60"/>
      <c r="Q339" s="60"/>
      <c r="R339" s="63"/>
      <c r="S339" s="60"/>
      <c r="T339" s="60"/>
      <c r="U339" s="173"/>
      <c r="V339" s="60"/>
      <c r="W339" s="60"/>
    </row>
    <row r="340" spans="1:23" ht="13.5">
      <c r="A340" s="61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3"/>
      <c r="O340" s="60"/>
      <c r="P340" s="60"/>
      <c r="Q340" s="60"/>
      <c r="R340" s="63"/>
      <c r="S340" s="60"/>
      <c r="T340" s="60"/>
      <c r="U340" s="173"/>
      <c r="V340" s="60"/>
      <c r="W340" s="60"/>
    </row>
    <row r="341" spans="1:23" ht="13.5">
      <c r="A341" s="61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3"/>
      <c r="O341" s="60"/>
      <c r="P341" s="60"/>
      <c r="Q341" s="60"/>
      <c r="R341" s="63"/>
      <c r="S341" s="60"/>
      <c r="T341" s="60"/>
      <c r="U341" s="173"/>
      <c r="V341" s="60"/>
      <c r="W341" s="60"/>
    </row>
    <row r="342" spans="1:23" ht="13.5">
      <c r="A342" s="61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3"/>
      <c r="O342" s="60"/>
      <c r="P342" s="60"/>
      <c r="Q342" s="60"/>
      <c r="R342" s="63"/>
      <c r="S342" s="60"/>
      <c r="T342" s="60"/>
      <c r="U342" s="173"/>
      <c r="V342" s="60"/>
      <c r="W342" s="60"/>
    </row>
    <row r="343" spans="1:23" ht="13.5">
      <c r="A343" s="61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3"/>
      <c r="O343" s="60"/>
      <c r="P343" s="60"/>
      <c r="Q343" s="60"/>
      <c r="R343" s="63"/>
      <c r="S343" s="60"/>
      <c r="T343" s="60"/>
      <c r="U343" s="173"/>
      <c r="V343" s="60"/>
      <c r="W343" s="60"/>
    </row>
    <row r="344" spans="1:23" ht="13.5">
      <c r="A344" s="61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3"/>
      <c r="O344" s="60"/>
      <c r="P344" s="60"/>
      <c r="Q344" s="60"/>
      <c r="R344" s="63"/>
      <c r="S344" s="60"/>
      <c r="T344" s="60"/>
      <c r="U344" s="173"/>
      <c r="V344" s="60"/>
      <c r="W344" s="60"/>
    </row>
    <row r="345" spans="1:23" ht="13.5">
      <c r="A345" s="61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3"/>
      <c r="O345" s="60"/>
      <c r="P345" s="60"/>
      <c r="Q345" s="60"/>
      <c r="R345" s="63"/>
      <c r="S345" s="60"/>
      <c r="T345" s="60"/>
      <c r="U345" s="173"/>
      <c r="V345" s="60"/>
      <c r="W345" s="60"/>
    </row>
    <row r="346" spans="1:23" ht="13.5">
      <c r="A346" s="61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3"/>
      <c r="O346" s="60"/>
      <c r="P346" s="60"/>
      <c r="Q346" s="60"/>
      <c r="R346" s="63"/>
      <c r="S346" s="60"/>
      <c r="T346" s="60"/>
      <c r="U346" s="173"/>
      <c r="V346" s="60"/>
      <c r="W346" s="60"/>
    </row>
    <row r="347" spans="1:23" ht="13.5">
      <c r="A347" s="61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3"/>
      <c r="O347" s="60"/>
      <c r="P347" s="60"/>
      <c r="Q347" s="60"/>
      <c r="R347" s="63"/>
      <c r="S347" s="60"/>
      <c r="T347" s="60"/>
      <c r="U347" s="173"/>
      <c r="V347" s="60"/>
      <c r="W347" s="60"/>
    </row>
    <row r="348" spans="1:23" ht="13.5">
      <c r="A348" s="61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3"/>
      <c r="O348" s="60"/>
      <c r="P348" s="60"/>
      <c r="Q348" s="60"/>
      <c r="R348" s="63"/>
      <c r="S348" s="60"/>
      <c r="T348" s="60"/>
      <c r="U348" s="173"/>
      <c r="V348" s="60"/>
      <c r="W348" s="60"/>
    </row>
    <row r="349" spans="1:23" ht="13.5">
      <c r="A349" s="61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3"/>
      <c r="O349" s="60"/>
      <c r="P349" s="60"/>
      <c r="Q349" s="60"/>
      <c r="R349" s="63"/>
      <c r="S349" s="60"/>
      <c r="T349" s="60"/>
      <c r="U349" s="173"/>
      <c r="V349" s="60"/>
      <c r="W349" s="60"/>
    </row>
    <row r="350" spans="1:23" ht="13.5">
      <c r="A350" s="61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3"/>
      <c r="O350" s="60"/>
      <c r="P350" s="60"/>
      <c r="Q350" s="60"/>
      <c r="R350" s="63"/>
      <c r="S350" s="60"/>
      <c r="T350" s="60"/>
      <c r="U350" s="173"/>
      <c r="V350" s="60"/>
      <c r="W350" s="60"/>
    </row>
    <row r="351" spans="1:23" ht="13.5">
      <c r="A351" s="61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3"/>
      <c r="O351" s="60"/>
      <c r="P351" s="60"/>
      <c r="Q351" s="60"/>
      <c r="R351" s="63"/>
      <c r="S351" s="60"/>
      <c r="T351" s="60"/>
      <c r="U351" s="173"/>
      <c r="V351" s="60"/>
      <c r="W351" s="60"/>
    </row>
    <row r="352" spans="1:23" ht="13.5">
      <c r="A352" s="61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3"/>
      <c r="O352" s="60"/>
      <c r="P352" s="60"/>
      <c r="Q352" s="60"/>
      <c r="R352" s="63"/>
      <c r="S352" s="60"/>
      <c r="T352" s="60"/>
      <c r="U352" s="173"/>
      <c r="V352" s="60"/>
      <c r="W352" s="60"/>
    </row>
    <row r="353" spans="1:23" ht="13.5">
      <c r="A353" s="61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3"/>
      <c r="O353" s="60"/>
      <c r="P353" s="60"/>
      <c r="Q353" s="60"/>
      <c r="R353" s="63"/>
      <c r="S353" s="60"/>
      <c r="T353" s="60"/>
      <c r="U353" s="173"/>
      <c r="V353" s="60"/>
      <c r="W353" s="60"/>
    </row>
    <row r="354" spans="1:23" ht="13.5">
      <c r="A354" s="61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3"/>
      <c r="O354" s="60"/>
      <c r="P354" s="60"/>
      <c r="Q354" s="60"/>
      <c r="R354" s="63"/>
      <c r="S354" s="60"/>
      <c r="T354" s="60"/>
      <c r="U354" s="173"/>
      <c r="V354" s="60"/>
      <c r="W354" s="60"/>
    </row>
    <row r="355" spans="1:23" ht="13.5">
      <c r="A355" s="61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3"/>
      <c r="O355" s="60"/>
      <c r="P355" s="60"/>
      <c r="Q355" s="60"/>
      <c r="R355" s="63"/>
      <c r="S355" s="60"/>
      <c r="T355" s="60"/>
      <c r="U355" s="173"/>
      <c r="V355" s="60"/>
      <c r="W355" s="60"/>
    </row>
    <row r="356" spans="1:23" ht="13.5">
      <c r="A356" s="61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3"/>
      <c r="O356" s="60"/>
      <c r="P356" s="60"/>
      <c r="Q356" s="60"/>
      <c r="R356" s="63"/>
      <c r="S356" s="60"/>
      <c r="T356" s="60"/>
      <c r="U356" s="173"/>
      <c r="V356" s="60"/>
      <c r="W356" s="60"/>
    </row>
    <row r="357" spans="1:23" ht="13.5">
      <c r="A357" s="61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3"/>
      <c r="O357" s="60"/>
      <c r="P357" s="60"/>
      <c r="Q357" s="60"/>
      <c r="R357" s="63"/>
      <c r="S357" s="60"/>
      <c r="T357" s="60"/>
      <c r="U357" s="173"/>
      <c r="V357" s="60"/>
      <c r="W357" s="60"/>
    </row>
    <row r="358" spans="1:23" ht="13.5">
      <c r="A358" s="61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3"/>
      <c r="O358" s="60"/>
      <c r="P358" s="60"/>
      <c r="Q358" s="60"/>
      <c r="R358" s="63"/>
      <c r="S358" s="60"/>
      <c r="T358" s="60"/>
      <c r="U358" s="173"/>
      <c r="V358" s="60"/>
      <c r="W358" s="60"/>
    </row>
    <row r="359" spans="1:23" ht="13.5">
      <c r="A359" s="61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3"/>
      <c r="O359" s="60"/>
      <c r="P359" s="60"/>
      <c r="Q359" s="60"/>
      <c r="R359" s="63"/>
      <c r="S359" s="60"/>
      <c r="T359" s="60"/>
      <c r="U359" s="173"/>
      <c r="V359" s="60"/>
      <c r="W359" s="60"/>
    </row>
    <row r="360" spans="1:23" ht="13.5">
      <c r="A360" s="61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3"/>
      <c r="O360" s="60"/>
      <c r="P360" s="60"/>
      <c r="Q360" s="60"/>
      <c r="R360" s="63"/>
      <c r="S360" s="60"/>
      <c r="T360" s="60"/>
      <c r="U360" s="173"/>
      <c r="V360" s="60"/>
      <c r="W360" s="60"/>
    </row>
    <row r="361" spans="1:23" ht="13.5">
      <c r="A361" s="61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3"/>
      <c r="O361" s="60"/>
      <c r="P361" s="60"/>
      <c r="Q361" s="60"/>
      <c r="R361" s="63"/>
      <c r="S361" s="60"/>
      <c r="T361" s="60"/>
      <c r="U361" s="173"/>
      <c r="V361" s="60"/>
      <c r="W361" s="60"/>
    </row>
    <row r="362" spans="1:23" ht="13.5">
      <c r="A362" s="61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3"/>
      <c r="O362" s="60"/>
      <c r="P362" s="60"/>
      <c r="Q362" s="60"/>
      <c r="R362" s="63"/>
      <c r="S362" s="60"/>
      <c r="T362" s="60"/>
      <c r="U362" s="173"/>
      <c r="V362" s="60"/>
      <c r="W362" s="60"/>
    </row>
    <row r="363" spans="1:23" ht="13.5">
      <c r="A363" s="61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3"/>
      <c r="O363" s="60"/>
      <c r="P363" s="60"/>
      <c r="Q363" s="60"/>
      <c r="R363" s="63"/>
      <c r="S363" s="60"/>
      <c r="T363" s="60"/>
      <c r="U363" s="173"/>
      <c r="V363" s="60"/>
      <c r="W363" s="60"/>
    </row>
    <row r="364" spans="1:23" ht="13.5">
      <c r="A364" s="61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3"/>
      <c r="O364" s="60"/>
      <c r="P364" s="60"/>
      <c r="Q364" s="60"/>
      <c r="R364" s="63"/>
      <c r="S364" s="60"/>
      <c r="T364" s="60"/>
      <c r="U364" s="173"/>
      <c r="V364" s="60"/>
      <c r="W364" s="60"/>
    </row>
    <row r="365" spans="1:23" ht="13.5">
      <c r="A365" s="61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3"/>
      <c r="O365" s="60"/>
      <c r="P365" s="60"/>
      <c r="Q365" s="60"/>
      <c r="R365" s="63"/>
      <c r="S365" s="60"/>
      <c r="T365" s="60"/>
      <c r="U365" s="173"/>
      <c r="V365" s="60"/>
      <c r="W365" s="60"/>
    </row>
    <row r="366" spans="1:23" ht="13.5">
      <c r="A366" s="61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3"/>
      <c r="O366" s="60"/>
      <c r="P366" s="60"/>
      <c r="Q366" s="60"/>
      <c r="R366" s="63"/>
      <c r="S366" s="60"/>
      <c r="T366" s="60"/>
      <c r="U366" s="173"/>
      <c r="V366" s="60"/>
      <c r="W366" s="60"/>
    </row>
    <row r="367" spans="1:23" ht="13.5">
      <c r="A367" s="61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3"/>
      <c r="O367" s="60"/>
      <c r="P367" s="60"/>
      <c r="Q367" s="60"/>
      <c r="R367" s="63"/>
      <c r="S367" s="60"/>
      <c r="T367" s="60"/>
      <c r="U367" s="173"/>
      <c r="V367" s="60"/>
      <c r="W367" s="60"/>
    </row>
    <row r="368" spans="1:23" ht="13.5">
      <c r="A368" s="61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3"/>
      <c r="O368" s="60"/>
      <c r="P368" s="60"/>
      <c r="Q368" s="60"/>
      <c r="R368" s="63"/>
      <c r="S368" s="60"/>
      <c r="T368" s="60"/>
      <c r="U368" s="173"/>
      <c r="V368" s="60"/>
      <c r="W368" s="60"/>
    </row>
    <row r="369" spans="1:23" ht="13.5">
      <c r="A369" s="61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3"/>
      <c r="O369" s="60"/>
      <c r="P369" s="60"/>
      <c r="Q369" s="60"/>
      <c r="R369" s="63"/>
      <c r="S369" s="60"/>
      <c r="T369" s="60"/>
      <c r="U369" s="173"/>
      <c r="V369" s="60"/>
      <c r="W369" s="60"/>
    </row>
    <row r="370" spans="1:23" ht="13.5">
      <c r="A370" s="61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3"/>
      <c r="O370" s="60"/>
      <c r="P370" s="60"/>
      <c r="Q370" s="60"/>
      <c r="R370" s="63"/>
      <c r="S370" s="60"/>
      <c r="T370" s="60"/>
      <c r="U370" s="173"/>
      <c r="V370" s="60"/>
      <c r="W370" s="60"/>
    </row>
    <row r="371" spans="1:23" ht="13.5">
      <c r="A371" s="61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3"/>
      <c r="O371" s="60"/>
      <c r="P371" s="60"/>
      <c r="Q371" s="60"/>
      <c r="R371" s="63"/>
      <c r="S371" s="60"/>
      <c r="T371" s="60"/>
      <c r="U371" s="173"/>
      <c r="V371" s="60"/>
      <c r="W371" s="60"/>
    </row>
    <row r="372" spans="1:23" ht="13.5">
      <c r="A372" s="61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3"/>
      <c r="O372" s="60"/>
      <c r="P372" s="60"/>
      <c r="Q372" s="60"/>
      <c r="R372" s="63"/>
      <c r="S372" s="60"/>
      <c r="T372" s="60"/>
      <c r="U372" s="173"/>
      <c r="V372" s="60"/>
      <c r="W372" s="60"/>
    </row>
    <row r="373" spans="1:23" ht="13.5">
      <c r="A373" s="61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3"/>
      <c r="O373" s="60"/>
      <c r="P373" s="60"/>
      <c r="Q373" s="60"/>
      <c r="R373" s="63"/>
      <c r="S373" s="60"/>
      <c r="T373" s="60"/>
      <c r="U373" s="173"/>
      <c r="V373" s="60"/>
      <c r="W373" s="60"/>
    </row>
    <row r="374" spans="1:23" ht="13.5">
      <c r="A374" s="61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3"/>
      <c r="O374" s="60"/>
      <c r="P374" s="60"/>
      <c r="Q374" s="60"/>
      <c r="R374" s="63"/>
      <c r="S374" s="60"/>
      <c r="T374" s="60"/>
      <c r="U374" s="173"/>
      <c r="V374" s="60"/>
      <c r="W374" s="60"/>
    </row>
    <row r="375" spans="1:23" ht="13.5">
      <c r="A375" s="61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3"/>
      <c r="O375" s="60"/>
      <c r="P375" s="60"/>
      <c r="Q375" s="60"/>
      <c r="R375" s="63"/>
      <c r="S375" s="60"/>
      <c r="T375" s="60"/>
      <c r="U375" s="173"/>
      <c r="V375" s="60"/>
      <c r="W375" s="60"/>
    </row>
    <row r="376" spans="1:23" ht="13.5">
      <c r="A376" s="61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3"/>
      <c r="O376" s="60"/>
      <c r="P376" s="60"/>
      <c r="Q376" s="60"/>
      <c r="R376" s="63"/>
      <c r="S376" s="60"/>
      <c r="T376" s="60"/>
      <c r="U376" s="173"/>
      <c r="V376" s="60"/>
      <c r="W376" s="60"/>
    </row>
    <row r="377" spans="1:23" ht="13.5">
      <c r="A377" s="61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3"/>
      <c r="O377" s="60"/>
      <c r="P377" s="60"/>
      <c r="Q377" s="60"/>
      <c r="R377" s="63"/>
      <c r="S377" s="60"/>
      <c r="T377" s="60"/>
      <c r="U377" s="173"/>
      <c r="V377" s="60"/>
      <c r="W377" s="60"/>
    </row>
    <row r="378" spans="1:23" ht="13.5">
      <c r="A378" s="61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3"/>
      <c r="O378" s="60"/>
      <c r="P378" s="60"/>
      <c r="Q378" s="60"/>
      <c r="R378" s="63"/>
      <c r="S378" s="60"/>
      <c r="T378" s="60"/>
      <c r="U378" s="173"/>
      <c r="V378" s="60"/>
      <c r="W378" s="60"/>
    </row>
    <row r="379" spans="1:23" ht="13.5">
      <c r="A379" s="61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3"/>
      <c r="O379" s="60"/>
      <c r="P379" s="60"/>
      <c r="Q379" s="60"/>
      <c r="R379" s="63"/>
      <c r="S379" s="60"/>
      <c r="T379" s="60"/>
      <c r="U379" s="173"/>
      <c r="V379" s="60"/>
      <c r="W379" s="60"/>
    </row>
    <row r="380" spans="1:23" ht="13.5">
      <c r="A380" s="61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3"/>
      <c r="O380" s="60"/>
      <c r="P380" s="60"/>
      <c r="Q380" s="60"/>
      <c r="R380" s="63"/>
      <c r="S380" s="60"/>
      <c r="T380" s="60"/>
      <c r="U380" s="173"/>
      <c r="V380" s="60"/>
      <c r="W380" s="60"/>
    </row>
    <row r="381" spans="1:23" ht="13.5">
      <c r="A381" s="61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3"/>
      <c r="O381" s="60"/>
      <c r="P381" s="60"/>
      <c r="Q381" s="60"/>
      <c r="R381" s="63"/>
      <c r="S381" s="60"/>
      <c r="T381" s="60"/>
      <c r="U381" s="173"/>
      <c r="V381" s="60"/>
      <c r="W381" s="60"/>
    </row>
    <row r="382" spans="1:23" ht="13.5">
      <c r="A382" s="61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3"/>
      <c r="O382" s="60"/>
      <c r="P382" s="60"/>
      <c r="Q382" s="60"/>
      <c r="R382" s="63"/>
      <c r="S382" s="60"/>
      <c r="T382" s="60"/>
      <c r="U382" s="173"/>
      <c r="V382" s="60"/>
      <c r="W382" s="60"/>
    </row>
    <row r="383" spans="1:23" ht="13.5">
      <c r="A383" s="61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3"/>
      <c r="O383" s="60"/>
      <c r="P383" s="60"/>
      <c r="Q383" s="60"/>
      <c r="R383" s="63"/>
      <c r="S383" s="60"/>
      <c r="T383" s="60"/>
      <c r="U383" s="173"/>
      <c r="V383" s="60"/>
      <c r="W383" s="60"/>
    </row>
    <row r="384" spans="1:23" ht="13.5">
      <c r="A384" s="61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3"/>
      <c r="O384" s="60"/>
      <c r="P384" s="60"/>
      <c r="Q384" s="60"/>
      <c r="R384" s="63"/>
      <c r="S384" s="60"/>
      <c r="T384" s="60"/>
      <c r="U384" s="173"/>
      <c r="V384" s="60"/>
      <c r="W384" s="60"/>
    </row>
    <row r="385" spans="1:23" ht="13.5">
      <c r="A385" s="61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3"/>
      <c r="O385" s="60"/>
      <c r="P385" s="60"/>
      <c r="Q385" s="60"/>
      <c r="R385" s="63"/>
      <c r="S385" s="60"/>
      <c r="T385" s="60"/>
      <c r="U385" s="173"/>
      <c r="V385" s="60"/>
      <c r="W385" s="60"/>
    </row>
    <row r="386" spans="1:23" ht="13.5">
      <c r="A386" s="61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3"/>
      <c r="O386" s="60"/>
      <c r="P386" s="60"/>
      <c r="Q386" s="60"/>
      <c r="R386" s="63"/>
      <c r="S386" s="60"/>
      <c r="T386" s="60"/>
      <c r="U386" s="173"/>
      <c r="V386" s="60"/>
      <c r="W386" s="60"/>
    </row>
    <row r="387" spans="1:23" ht="13.5">
      <c r="A387" s="61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3"/>
      <c r="O387" s="60"/>
      <c r="P387" s="60"/>
      <c r="Q387" s="60"/>
      <c r="R387" s="63"/>
      <c r="S387" s="60"/>
      <c r="T387" s="60"/>
      <c r="U387" s="173"/>
      <c r="V387" s="60"/>
      <c r="W387" s="60"/>
    </row>
    <row r="388" spans="1:23" ht="13.5">
      <c r="A388" s="61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3"/>
      <c r="O388" s="60"/>
      <c r="P388" s="60"/>
      <c r="Q388" s="60"/>
      <c r="R388" s="63"/>
      <c r="S388" s="60"/>
      <c r="T388" s="60"/>
      <c r="U388" s="173"/>
      <c r="V388" s="60"/>
      <c r="W388" s="60"/>
    </row>
    <row r="389" spans="1:23" ht="13.5">
      <c r="A389" s="61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3"/>
      <c r="O389" s="60"/>
      <c r="P389" s="60"/>
      <c r="Q389" s="60"/>
      <c r="R389" s="63"/>
      <c r="S389" s="60"/>
      <c r="T389" s="60"/>
      <c r="U389" s="173"/>
      <c r="V389" s="60"/>
      <c r="W389" s="60"/>
    </row>
    <row r="390" spans="1:23" ht="13.5">
      <c r="A390" s="61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3"/>
      <c r="O390" s="60"/>
      <c r="P390" s="60"/>
      <c r="Q390" s="60"/>
      <c r="R390" s="63"/>
      <c r="S390" s="60"/>
      <c r="T390" s="60"/>
      <c r="U390" s="173"/>
      <c r="V390" s="60"/>
      <c r="W390" s="60"/>
    </row>
    <row r="391" spans="1:23" ht="13.5">
      <c r="A391" s="61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3"/>
      <c r="O391" s="60"/>
      <c r="P391" s="60"/>
      <c r="Q391" s="60"/>
      <c r="R391" s="63"/>
      <c r="S391" s="60"/>
      <c r="T391" s="60"/>
      <c r="U391" s="173"/>
      <c r="V391" s="60"/>
      <c r="W391" s="60"/>
    </row>
    <row r="392" spans="1:23" ht="13.5">
      <c r="A392" s="61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3"/>
      <c r="O392" s="60"/>
      <c r="P392" s="60"/>
      <c r="Q392" s="60"/>
      <c r="R392" s="63"/>
      <c r="S392" s="60"/>
      <c r="T392" s="60"/>
      <c r="U392" s="173"/>
      <c r="V392" s="60"/>
      <c r="W392" s="60"/>
    </row>
    <row r="393" spans="1:23" ht="13.5">
      <c r="A393" s="61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3"/>
      <c r="O393" s="60"/>
      <c r="P393" s="60"/>
      <c r="Q393" s="60"/>
      <c r="R393" s="63"/>
      <c r="S393" s="60"/>
      <c r="T393" s="60"/>
      <c r="U393" s="173"/>
      <c r="V393" s="60"/>
      <c r="W393" s="60"/>
    </row>
    <row r="394" spans="1:23" ht="13.5">
      <c r="A394" s="61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3"/>
      <c r="O394" s="60"/>
      <c r="P394" s="60"/>
      <c r="Q394" s="60"/>
      <c r="R394" s="63"/>
      <c r="S394" s="60"/>
      <c r="T394" s="60"/>
      <c r="U394" s="173"/>
      <c r="V394" s="60"/>
      <c r="W394" s="60"/>
    </row>
    <row r="395" spans="1:23" ht="13.5">
      <c r="A395" s="61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3"/>
      <c r="O395" s="60"/>
      <c r="P395" s="60"/>
      <c r="Q395" s="60"/>
      <c r="R395" s="63"/>
      <c r="S395" s="60"/>
      <c r="T395" s="60"/>
      <c r="U395" s="173"/>
      <c r="V395" s="60"/>
      <c r="W395" s="60"/>
    </row>
    <row r="396" spans="1:23" ht="13.5">
      <c r="A396" s="61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3"/>
      <c r="O396" s="60"/>
      <c r="P396" s="60"/>
      <c r="Q396" s="60"/>
      <c r="R396" s="63"/>
      <c r="S396" s="60"/>
      <c r="T396" s="60"/>
      <c r="U396" s="173"/>
      <c r="V396" s="60"/>
      <c r="W396" s="60"/>
    </row>
    <row r="397" spans="1:23" ht="13.5">
      <c r="A397" s="61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3"/>
      <c r="O397" s="60"/>
      <c r="P397" s="60"/>
      <c r="Q397" s="60"/>
      <c r="R397" s="63"/>
      <c r="S397" s="60"/>
      <c r="T397" s="60"/>
      <c r="U397" s="173"/>
      <c r="V397" s="60"/>
      <c r="W397" s="60"/>
    </row>
    <row r="398" spans="1:23" ht="13.5">
      <c r="A398" s="61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3"/>
      <c r="O398" s="60"/>
      <c r="P398" s="60"/>
      <c r="Q398" s="60"/>
      <c r="R398" s="63"/>
      <c r="S398" s="60"/>
      <c r="T398" s="60"/>
      <c r="U398" s="173"/>
      <c r="V398" s="60"/>
      <c r="W398" s="60"/>
    </row>
    <row r="399" spans="1:23" ht="13.5">
      <c r="A399" s="61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3"/>
      <c r="O399" s="60"/>
      <c r="P399" s="60"/>
      <c r="Q399" s="60"/>
      <c r="R399" s="63"/>
      <c r="S399" s="60"/>
      <c r="T399" s="60"/>
      <c r="U399" s="173"/>
      <c r="V399" s="60"/>
      <c r="W399" s="60"/>
    </row>
    <row r="400" spans="1:23" ht="13.5">
      <c r="A400" s="61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3"/>
      <c r="O400" s="60"/>
      <c r="P400" s="60"/>
      <c r="Q400" s="60"/>
      <c r="R400" s="63"/>
      <c r="S400" s="60"/>
      <c r="T400" s="60"/>
      <c r="U400" s="173"/>
      <c r="V400" s="60"/>
      <c r="W400" s="60"/>
    </row>
    <row r="401" spans="1:23" ht="13.5">
      <c r="A401" s="61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3"/>
      <c r="O401" s="60"/>
      <c r="P401" s="60"/>
      <c r="Q401" s="60"/>
      <c r="R401" s="63"/>
      <c r="S401" s="60"/>
      <c r="T401" s="60"/>
      <c r="U401" s="173"/>
      <c r="V401" s="60"/>
      <c r="W401" s="60"/>
    </row>
    <row r="402" spans="1:23" ht="13.5">
      <c r="A402" s="61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3"/>
      <c r="O402" s="60"/>
      <c r="P402" s="60"/>
      <c r="Q402" s="60"/>
      <c r="R402" s="63"/>
      <c r="S402" s="60"/>
      <c r="T402" s="60"/>
      <c r="U402" s="173"/>
      <c r="V402" s="60"/>
      <c r="W402" s="60"/>
    </row>
    <row r="403" spans="1:23" ht="13.5">
      <c r="A403" s="61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3"/>
      <c r="O403" s="60"/>
      <c r="P403" s="60"/>
      <c r="Q403" s="60"/>
      <c r="R403" s="63"/>
      <c r="S403" s="60"/>
      <c r="T403" s="60"/>
      <c r="U403" s="173"/>
      <c r="V403" s="60"/>
      <c r="W403" s="60"/>
    </row>
    <row r="404" spans="1:23" ht="13.5">
      <c r="A404" s="61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3"/>
      <c r="O404" s="60"/>
      <c r="P404" s="60"/>
      <c r="Q404" s="60"/>
      <c r="R404" s="63"/>
      <c r="S404" s="60"/>
      <c r="T404" s="60"/>
      <c r="U404" s="173"/>
      <c r="V404" s="60"/>
      <c r="W404" s="60"/>
    </row>
    <row r="405" spans="1:23" ht="13.5">
      <c r="A405" s="61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3"/>
      <c r="O405" s="60"/>
      <c r="P405" s="60"/>
      <c r="Q405" s="60"/>
      <c r="R405" s="63"/>
      <c r="S405" s="60"/>
      <c r="T405" s="60"/>
      <c r="U405" s="173"/>
      <c r="V405" s="60"/>
      <c r="W405" s="60"/>
    </row>
    <row r="406" spans="1:23" ht="13.5">
      <c r="A406" s="61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3"/>
      <c r="O406" s="60"/>
      <c r="P406" s="60"/>
      <c r="Q406" s="60"/>
      <c r="R406" s="63"/>
      <c r="S406" s="60"/>
      <c r="T406" s="60"/>
      <c r="U406" s="173"/>
      <c r="V406" s="60"/>
      <c r="W406" s="60"/>
    </row>
    <row r="407" spans="1:23" ht="13.5">
      <c r="A407" s="61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3"/>
      <c r="O407" s="60"/>
      <c r="P407" s="60"/>
      <c r="Q407" s="60"/>
      <c r="R407" s="63"/>
      <c r="S407" s="60"/>
      <c r="T407" s="60"/>
      <c r="U407" s="173"/>
      <c r="V407" s="60"/>
      <c r="W407" s="60"/>
    </row>
    <row r="408" spans="1:23" ht="13.5">
      <c r="A408" s="61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3"/>
      <c r="O408" s="60"/>
      <c r="P408" s="60"/>
      <c r="Q408" s="60"/>
      <c r="R408" s="63"/>
      <c r="S408" s="60"/>
      <c r="T408" s="60"/>
      <c r="U408" s="173"/>
      <c r="V408" s="60"/>
      <c r="W408" s="60"/>
    </row>
    <row r="409" spans="1:23" ht="13.5">
      <c r="A409" s="61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3"/>
      <c r="O409" s="60"/>
      <c r="P409" s="60"/>
      <c r="Q409" s="60"/>
      <c r="R409" s="63"/>
      <c r="S409" s="60"/>
      <c r="T409" s="60"/>
      <c r="U409" s="173"/>
      <c r="V409" s="60"/>
      <c r="W409" s="60"/>
    </row>
    <row r="410" spans="1:23" ht="13.5">
      <c r="A410" s="61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3"/>
      <c r="O410" s="60"/>
      <c r="P410" s="60"/>
      <c r="Q410" s="60"/>
      <c r="R410" s="63"/>
      <c r="S410" s="60"/>
      <c r="T410" s="60"/>
      <c r="U410" s="173"/>
      <c r="V410" s="60"/>
      <c r="W410" s="60"/>
    </row>
    <row r="411" spans="1:23" ht="13.5">
      <c r="A411" s="61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3"/>
      <c r="O411" s="60"/>
      <c r="P411" s="60"/>
      <c r="Q411" s="60"/>
      <c r="R411" s="63"/>
      <c r="S411" s="60"/>
      <c r="T411" s="60"/>
      <c r="U411" s="173"/>
      <c r="V411" s="60"/>
      <c r="W411" s="60"/>
    </row>
    <row r="412" spans="1:23" ht="13.5">
      <c r="A412" s="61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3"/>
      <c r="O412" s="60"/>
      <c r="P412" s="60"/>
      <c r="Q412" s="60"/>
      <c r="R412" s="63"/>
      <c r="S412" s="60"/>
      <c r="T412" s="60"/>
      <c r="U412" s="173"/>
      <c r="V412" s="60"/>
      <c r="W412" s="60"/>
    </row>
    <row r="413" spans="1:23" ht="13.5">
      <c r="A413" s="61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3"/>
      <c r="O413" s="60"/>
      <c r="P413" s="60"/>
      <c r="Q413" s="60"/>
      <c r="R413" s="63"/>
      <c r="S413" s="60"/>
      <c r="T413" s="60"/>
      <c r="U413" s="173"/>
      <c r="V413" s="60"/>
      <c r="W413" s="60"/>
    </row>
    <row r="414" spans="1:23" ht="13.5">
      <c r="A414" s="61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3"/>
      <c r="O414" s="60"/>
      <c r="P414" s="60"/>
      <c r="Q414" s="60"/>
      <c r="R414" s="63"/>
      <c r="S414" s="60"/>
      <c r="T414" s="60"/>
      <c r="U414" s="173"/>
      <c r="V414" s="60"/>
      <c r="W414" s="60"/>
    </row>
    <row r="415" spans="1:23" ht="13.5">
      <c r="A415" s="61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3"/>
      <c r="O415" s="60"/>
      <c r="P415" s="60"/>
      <c r="Q415" s="60"/>
      <c r="R415" s="63"/>
      <c r="S415" s="60"/>
      <c r="T415" s="60"/>
      <c r="U415" s="173"/>
      <c r="V415" s="60"/>
      <c r="W415" s="60"/>
    </row>
    <row r="416" spans="1:23" ht="13.5">
      <c r="A416" s="61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3"/>
      <c r="O416" s="60"/>
      <c r="P416" s="60"/>
      <c r="Q416" s="60"/>
      <c r="R416" s="63"/>
      <c r="S416" s="60"/>
      <c r="T416" s="60"/>
      <c r="U416" s="173"/>
      <c r="V416" s="60"/>
      <c r="W416" s="60"/>
    </row>
    <row r="417" spans="1:23" ht="13.5">
      <c r="A417" s="61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3"/>
      <c r="O417" s="60"/>
      <c r="P417" s="60"/>
      <c r="Q417" s="60"/>
      <c r="R417" s="63"/>
      <c r="S417" s="60"/>
      <c r="T417" s="60"/>
      <c r="U417" s="173"/>
      <c r="V417" s="60"/>
      <c r="W417" s="60"/>
    </row>
    <row r="418" spans="1:23" ht="13.5">
      <c r="A418" s="61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3"/>
      <c r="O418" s="60"/>
      <c r="P418" s="60"/>
      <c r="Q418" s="60"/>
      <c r="R418" s="63"/>
      <c r="S418" s="60"/>
      <c r="T418" s="60"/>
      <c r="U418" s="173"/>
      <c r="V418" s="60"/>
      <c r="W418" s="60"/>
    </row>
    <row r="419" spans="1:23" ht="13.5">
      <c r="A419" s="6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3"/>
      <c r="O419" s="60"/>
      <c r="P419" s="60"/>
      <c r="Q419" s="60"/>
      <c r="R419" s="63"/>
      <c r="S419" s="60"/>
      <c r="T419" s="60"/>
      <c r="U419" s="173"/>
      <c r="V419" s="60"/>
      <c r="W419" s="60"/>
    </row>
    <row r="420" spans="1:23" ht="13.5">
      <c r="A420" s="61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3"/>
      <c r="O420" s="60"/>
      <c r="P420" s="60"/>
      <c r="Q420" s="60"/>
      <c r="R420" s="63"/>
      <c r="S420" s="60"/>
      <c r="T420" s="60"/>
      <c r="U420" s="173"/>
      <c r="V420" s="60"/>
      <c r="W420" s="60"/>
    </row>
    <row r="421" spans="1:23" ht="13.5">
      <c r="A421" s="6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3"/>
      <c r="O421" s="60"/>
      <c r="P421" s="60"/>
      <c r="Q421" s="60"/>
      <c r="R421" s="63"/>
      <c r="S421" s="60"/>
      <c r="T421" s="60"/>
      <c r="U421" s="173"/>
      <c r="V421" s="60"/>
      <c r="W421" s="60"/>
    </row>
    <row r="422" spans="1:23" ht="13.5">
      <c r="A422" s="61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3"/>
      <c r="O422" s="60"/>
      <c r="P422" s="60"/>
      <c r="Q422" s="60"/>
      <c r="R422" s="63"/>
      <c r="S422" s="60"/>
      <c r="T422" s="60"/>
      <c r="U422" s="173"/>
      <c r="V422" s="60"/>
      <c r="W422" s="60"/>
    </row>
    <row r="423" spans="1:23" ht="13.5">
      <c r="A423" s="6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3"/>
      <c r="O423" s="60"/>
      <c r="P423" s="60"/>
      <c r="Q423" s="60"/>
      <c r="R423" s="63"/>
      <c r="S423" s="60"/>
      <c r="T423" s="60"/>
      <c r="U423" s="173"/>
      <c r="V423" s="60"/>
      <c r="W423" s="60"/>
    </row>
    <row r="424" spans="1:23" ht="13.5">
      <c r="A424" s="61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3"/>
      <c r="O424" s="60"/>
      <c r="P424" s="60"/>
      <c r="Q424" s="60"/>
      <c r="R424" s="63"/>
      <c r="S424" s="60"/>
      <c r="T424" s="60"/>
      <c r="U424" s="173"/>
      <c r="V424" s="60"/>
      <c r="W424" s="60"/>
    </row>
    <row r="425" spans="1:23" ht="13.5">
      <c r="A425" s="61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3"/>
      <c r="O425" s="60"/>
      <c r="P425" s="60"/>
      <c r="Q425" s="60"/>
      <c r="R425" s="63"/>
      <c r="S425" s="60"/>
      <c r="T425" s="60"/>
      <c r="U425" s="173"/>
      <c r="V425" s="60"/>
      <c r="W425" s="60"/>
    </row>
    <row r="426" spans="1:23" ht="13.5">
      <c r="A426" s="61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3"/>
      <c r="O426" s="60"/>
      <c r="P426" s="60"/>
      <c r="Q426" s="60"/>
      <c r="R426" s="63"/>
      <c r="S426" s="60"/>
      <c r="T426" s="60"/>
      <c r="U426" s="173"/>
      <c r="V426" s="60"/>
      <c r="W426" s="60"/>
    </row>
    <row r="427" spans="1:23" ht="13.5">
      <c r="A427" s="61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3"/>
      <c r="O427" s="60"/>
      <c r="P427" s="60"/>
      <c r="Q427" s="60"/>
      <c r="R427" s="63"/>
      <c r="S427" s="60"/>
      <c r="T427" s="60"/>
      <c r="U427" s="173"/>
      <c r="V427" s="60"/>
      <c r="W427" s="60"/>
    </row>
    <row r="428" spans="1:23" ht="13.5">
      <c r="A428" s="61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3"/>
      <c r="O428" s="60"/>
      <c r="P428" s="60"/>
      <c r="Q428" s="60"/>
      <c r="R428" s="63"/>
      <c r="S428" s="60"/>
      <c r="T428" s="60"/>
      <c r="U428" s="173"/>
      <c r="V428" s="60"/>
      <c r="W428" s="60"/>
    </row>
    <row r="429" spans="1:23" ht="13.5">
      <c r="A429" s="61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3"/>
      <c r="O429" s="60"/>
      <c r="P429" s="60"/>
      <c r="Q429" s="60"/>
      <c r="R429" s="63"/>
      <c r="S429" s="60"/>
      <c r="T429" s="60"/>
      <c r="U429" s="173"/>
      <c r="V429" s="60"/>
      <c r="W429" s="60"/>
    </row>
    <row r="430" spans="1:23" ht="13.5">
      <c r="A430" s="61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3"/>
      <c r="O430" s="60"/>
      <c r="P430" s="60"/>
      <c r="Q430" s="60"/>
      <c r="R430" s="63"/>
      <c r="S430" s="60"/>
      <c r="T430" s="60"/>
      <c r="U430" s="173"/>
      <c r="V430" s="60"/>
      <c r="W430" s="60"/>
    </row>
    <row r="431" spans="1:23" ht="13.5">
      <c r="A431" s="61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3"/>
      <c r="O431" s="60"/>
      <c r="P431" s="60"/>
      <c r="Q431" s="60"/>
      <c r="R431" s="63"/>
      <c r="S431" s="60"/>
      <c r="T431" s="60"/>
      <c r="U431" s="173"/>
      <c r="V431" s="60"/>
      <c r="W431" s="60"/>
    </row>
    <row r="432" spans="1:23" ht="13.5">
      <c r="A432" s="61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3"/>
      <c r="O432" s="60"/>
      <c r="P432" s="60"/>
      <c r="Q432" s="60"/>
      <c r="R432" s="63"/>
      <c r="S432" s="60"/>
      <c r="T432" s="60"/>
      <c r="U432" s="173"/>
      <c r="V432" s="60"/>
      <c r="W432" s="60"/>
    </row>
    <row r="433" spans="1:23" ht="13.5">
      <c r="A433" s="61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3"/>
      <c r="O433" s="60"/>
      <c r="P433" s="60"/>
      <c r="Q433" s="60"/>
      <c r="R433" s="63"/>
      <c r="S433" s="60"/>
      <c r="T433" s="60"/>
      <c r="U433" s="173"/>
      <c r="V433" s="60"/>
      <c r="W433" s="60"/>
    </row>
    <row r="434" spans="1:23" ht="13.5">
      <c r="A434" s="61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3"/>
      <c r="O434" s="60"/>
      <c r="P434" s="60"/>
      <c r="Q434" s="60"/>
      <c r="R434" s="63"/>
      <c r="S434" s="60"/>
      <c r="T434" s="60"/>
      <c r="U434" s="173"/>
      <c r="V434" s="60"/>
      <c r="W434" s="60"/>
    </row>
    <row r="435" spans="1:23" ht="13.5">
      <c r="A435" s="61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3"/>
      <c r="O435" s="60"/>
      <c r="P435" s="60"/>
      <c r="Q435" s="60"/>
      <c r="R435" s="63"/>
      <c r="S435" s="60"/>
      <c r="T435" s="60"/>
      <c r="U435" s="173"/>
      <c r="V435" s="60"/>
      <c r="W435" s="60"/>
    </row>
    <row r="436" spans="1:23" ht="13.5">
      <c r="A436" s="61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3"/>
      <c r="O436" s="60"/>
      <c r="P436" s="60"/>
      <c r="Q436" s="60"/>
      <c r="R436" s="63"/>
      <c r="S436" s="60"/>
      <c r="T436" s="60"/>
      <c r="U436" s="173"/>
      <c r="V436" s="60"/>
      <c r="W436" s="60"/>
    </row>
    <row r="437" spans="1:23" ht="13.5">
      <c r="A437" s="61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3"/>
      <c r="O437" s="60"/>
      <c r="P437" s="60"/>
      <c r="Q437" s="60"/>
      <c r="R437" s="63"/>
      <c r="S437" s="60"/>
      <c r="T437" s="60"/>
      <c r="U437" s="173"/>
      <c r="V437" s="60"/>
      <c r="W437" s="60"/>
    </row>
    <row r="438" spans="1:23" ht="13.5">
      <c r="A438" s="61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3"/>
      <c r="O438" s="60"/>
      <c r="P438" s="60"/>
      <c r="Q438" s="60"/>
      <c r="R438" s="63"/>
      <c r="S438" s="60"/>
      <c r="T438" s="60"/>
      <c r="U438" s="173"/>
      <c r="V438" s="60"/>
      <c r="W438" s="60"/>
    </row>
    <row r="439" spans="1:23" ht="13.5">
      <c r="A439" s="61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3"/>
      <c r="O439" s="60"/>
      <c r="P439" s="60"/>
      <c r="Q439" s="60"/>
      <c r="R439" s="63"/>
      <c r="S439" s="60"/>
      <c r="T439" s="60"/>
      <c r="U439" s="173"/>
      <c r="V439" s="60"/>
      <c r="W439" s="60"/>
    </row>
    <row r="440" spans="1:23" ht="13.5">
      <c r="A440" s="61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3"/>
      <c r="O440" s="60"/>
      <c r="P440" s="60"/>
      <c r="Q440" s="60"/>
      <c r="R440" s="63"/>
      <c r="S440" s="60"/>
      <c r="T440" s="60"/>
      <c r="U440" s="173"/>
      <c r="V440" s="60"/>
      <c r="W440" s="60"/>
    </row>
    <row r="441" spans="1:23" ht="13.5">
      <c r="A441" s="61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3"/>
      <c r="O441" s="60"/>
      <c r="P441" s="60"/>
      <c r="Q441" s="60"/>
      <c r="R441" s="63"/>
      <c r="S441" s="60"/>
      <c r="T441" s="60"/>
      <c r="U441" s="173"/>
      <c r="V441" s="60"/>
      <c r="W441" s="60"/>
    </row>
    <row r="442" spans="1:23" ht="13.5">
      <c r="A442" s="61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3"/>
      <c r="O442" s="60"/>
      <c r="P442" s="60"/>
      <c r="Q442" s="60"/>
      <c r="R442" s="63"/>
      <c r="S442" s="60"/>
      <c r="T442" s="60"/>
      <c r="U442" s="173"/>
      <c r="V442" s="60"/>
      <c r="W442" s="60"/>
    </row>
    <row r="443" spans="1:23" ht="13.5">
      <c r="A443" s="61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3"/>
      <c r="O443" s="60"/>
      <c r="P443" s="60"/>
      <c r="Q443" s="60"/>
      <c r="R443" s="63"/>
      <c r="S443" s="60"/>
      <c r="T443" s="60"/>
      <c r="U443" s="173"/>
      <c r="V443" s="60"/>
      <c r="W443" s="60"/>
    </row>
    <row r="444" spans="1:23" ht="13.5">
      <c r="A444" s="61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3"/>
      <c r="O444" s="60"/>
      <c r="P444" s="60"/>
      <c r="Q444" s="60"/>
      <c r="R444" s="63"/>
      <c r="S444" s="60"/>
      <c r="T444" s="60"/>
      <c r="U444" s="173"/>
      <c r="V444" s="60"/>
      <c r="W444" s="60"/>
    </row>
    <row r="445" spans="1:23" ht="13.5">
      <c r="A445" s="61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3"/>
      <c r="O445" s="60"/>
      <c r="P445" s="60"/>
      <c r="Q445" s="60"/>
      <c r="R445" s="63"/>
      <c r="S445" s="60"/>
      <c r="T445" s="60"/>
      <c r="U445" s="173"/>
      <c r="V445" s="60"/>
      <c r="W445" s="60"/>
    </row>
    <row r="446" spans="1:23" ht="13.5">
      <c r="A446" s="61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3"/>
      <c r="O446" s="60"/>
      <c r="P446" s="60"/>
      <c r="Q446" s="60"/>
      <c r="R446" s="63"/>
      <c r="S446" s="60"/>
      <c r="T446" s="60"/>
      <c r="U446" s="173"/>
      <c r="V446" s="60"/>
      <c r="W446" s="60"/>
    </row>
    <row r="447" spans="1:23" ht="13.5">
      <c r="A447" s="61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3"/>
      <c r="O447" s="60"/>
      <c r="P447" s="60"/>
      <c r="Q447" s="60"/>
      <c r="R447" s="63"/>
      <c r="S447" s="60"/>
      <c r="T447" s="60"/>
      <c r="U447" s="173"/>
      <c r="V447" s="60"/>
      <c r="W447" s="60"/>
    </row>
    <row r="448" spans="1:23" ht="13.5">
      <c r="A448" s="61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3"/>
      <c r="O448" s="60"/>
      <c r="P448" s="60"/>
      <c r="Q448" s="60"/>
      <c r="R448" s="63"/>
      <c r="S448" s="60"/>
      <c r="T448" s="60"/>
      <c r="U448" s="173"/>
      <c r="V448" s="60"/>
      <c r="W448" s="60"/>
    </row>
    <row r="449" spans="1:23" ht="13.5">
      <c r="A449" s="61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3"/>
      <c r="O449" s="60"/>
      <c r="P449" s="60"/>
      <c r="Q449" s="60"/>
      <c r="R449" s="63"/>
      <c r="S449" s="60"/>
      <c r="T449" s="60"/>
      <c r="U449" s="173"/>
      <c r="V449" s="60"/>
      <c r="W449" s="60"/>
    </row>
    <row r="450" spans="1:23" ht="13.5">
      <c r="A450" s="61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3"/>
      <c r="O450" s="60"/>
      <c r="P450" s="60"/>
      <c r="Q450" s="60"/>
      <c r="R450" s="63"/>
      <c r="S450" s="60"/>
      <c r="T450" s="60"/>
      <c r="U450" s="173"/>
      <c r="V450" s="60"/>
      <c r="W450" s="60"/>
    </row>
    <row r="451" spans="1:23" ht="13.5">
      <c r="A451" s="61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3"/>
      <c r="O451" s="60"/>
      <c r="P451" s="60"/>
      <c r="Q451" s="60"/>
      <c r="R451" s="63"/>
      <c r="S451" s="60"/>
      <c r="T451" s="60"/>
      <c r="U451" s="173"/>
      <c r="V451" s="60"/>
      <c r="W451" s="60"/>
    </row>
    <row r="452" spans="1:23" ht="13.5">
      <c r="A452" s="61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3"/>
      <c r="O452" s="60"/>
      <c r="P452" s="60"/>
      <c r="Q452" s="60"/>
      <c r="R452" s="63"/>
      <c r="S452" s="60"/>
      <c r="T452" s="60"/>
      <c r="U452" s="173"/>
      <c r="V452" s="60"/>
      <c r="W452" s="60"/>
    </row>
    <row r="453" spans="1:23" ht="13.5">
      <c r="A453" s="61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3"/>
      <c r="O453" s="60"/>
      <c r="P453" s="60"/>
      <c r="Q453" s="60"/>
      <c r="R453" s="63"/>
      <c r="S453" s="60"/>
      <c r="T453" s="60"/>
      <c r="U453" s="173"/>
      <c r="V453" s="60"/>
      <c r="W453" s="60"/>
    </row>
    <row r="454" spans="1:23" ht="13.5">
      <c r="A454" s="61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3"/>
      <c r="O454" s="60"/>
      <c r="P454" s="60"/>
      <c r="Q454" s="60"/>
      <c r="R454" s="63"/>
      <c r="S454" s="60"/>
      <c r="T454" s="60"/>
      <c r="U454" s="173"/>
      <c r="V454" s="60"/>
      <c r="W454" s="60"/>
    </row>
    <row r="455" spans="1:23" ht="13.5">
      <c r="A455" s="61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3"/>
      <c r="O455" s="60"/>
      <c r="P455" s="60"/>
      <c r="Q455" s="60"/>
      <c r="R455" s="63"/>
      <c r="S455" s="60"/>
      <c r="T455" s="60"/>
      <c r="U455" s="173"/>
      <c r="V455" s="60"/>
      <c r="W455" s="60"/>
    </row>
    <row r="456" spans="1:23" ht="13.5">
      <c r="A456" s="61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3"/>
      <c r="O456" s="60"/>
      <c r="P456" s="60"/>
      <c r="Q456" s="60"/>
      <c r="R456" s="63"/>
      <c r="S456" s="60"/>
      <c r="T456" s="60"/>
      <c r="U456" s="173"/>
      <c r="V456" s="60"/>
      <c r="W456" s="60"/>
    </row>
    <row r="457" spans="1:23" ht="13.5">
      <c r="A457" s="61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3"/>
      <c r="O457" s="60"/>
      <c r="P457" s="60"/>
      <c r="Q457" s="60"/>
      <c r="R457" s="63"/>
      <c r="S457" s="60"/>
      <c r="T457" s="60"/>
      <c r="U457" s="173"/>
      <c r="V457" s="60"/>
      <c r="W457" s="60"/>
    </row>
    <row r="458" spans="1:23" ht="13.5">
      <c r="A458" s="61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3"/>
      <c r="O458" s="60"/>
      <c r="P458" s="60"/>
      <c r="Q458" s="60"/>
      <c r="R458" s="63"/>
      <c r="S458" s="60"/>
      <c r="T458" s="60"/>
      <c r="U458" s="173"/>
      <c r="V458" s="60"/>
      <c r="W458" s="60"/>
    </row>
    <row r="459" spans="1:23" ht="13.5">
      <c r="A459" s="61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3"/>
      <c r="O459" s="60"/>
      <c r="P459" s="60"/>
      <c r="Q459" s="60"/>
      <c r="R459" s="63"/>
      <c r="S459" s="60"/>
      <c r="T459" s="60"/>
      <c r="U459" s="173"/>
      <c r="V459" s="60"/>
      <c r="W459" s="60"/>
    </row>
    <row r="460" spans="1:23" ht="13.5">
      <c r="A460" s="61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3"/>
      <c r="O460" s="60"/>
      <c r="P460" s="60"/>
      <c r="Q460" s="60"/>
      <c r="R460" s="63"/>
      <c r="S460" s="60"/>
      <c r="T460" s="60"/>
      <c r="U460" s="173"/>
      <c r="V460" s="60"/>
      <c r="W460" s="60"/>
    </row>
    <row r="461" spans="1:23" ht="13.5">
      <c r="A461" s="61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3"/>
      <c r="O461" s="60"/>
      <c r="P461" s="60"/>
      <c r="Q461" s="60"/>
      <c r="R461" s="63"/>
      <c r="S461" s="60"/>
      <c r="T461" s="60"/>
      <c r="U461" s="173"/>
      <c r="V461" s="60"/>
      <c r="W461" s="60"/>
    </row>
    <row r="462" spans="1:23" ht="13.5">
      <c r="A462" s="61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3"/>
      <c r="O462" s="60"/>
      <c r="P462" s="60"/>
      <c r="Q462" s="60"/>
      <c r="R462" s="63"/>
      <c r="S462" s="60"/>
      <c r="T462" s="60"/>
      <c r="U462" s="173"/>
      <c r="V462" s="60"/>
      <c r="W462" s="60"/>
    </row>
    <row r="463" spans="1:23" ht="13.5">
      <c r="A463" s="61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3"/>
      <c r="O463" s="60"/>
      <c r="P463" s="60"/>
      <c r="Q463" s="60"/>
      <c r="R463" s="63"/>
      <c r="S463" s="60"/>
      <c r="T463" s="60"/>
      <c r="U463" s="173"/>
      <c r="V463" s="60"/>
      <c r="W463" s="60"/>
    </row>
    <row r="464" spans="1:23" ht="13.5">
      <c r="A464" s="61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3"/>
      <c r="O464" s="60"/>
      <c r="P464" s="60"/>
      <c r="Q464" s="60"/>
      <c r="R464" s="63"/>
      <c r="S464" s="60"/>
      <c r="T464" s="60"/>
      <c r="U464" s="173"/>
      <c r="V464" s="60"/>
      <c r="W464" s="60"/>
    </row>
    <row r="465" spans="1:23" ht="13.5">
      <c r="A465" s="61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3"/>
      <c r="O465" s="60"/>
      <c r="P465" s="60"/>
      <c r="Q465" s="60"/>
      <c r="R465" s="63"/>
      <c r="S465" s="60"/>
      <c r="T465" s="60"/>
      <c r="U465" s="173"/>
      <c r="V465" s="60"/>
      <c r="W465" s="60"/>
    </row>
    <row r="466" spans="1:23" ht="13.5">
      <c r="A466" s="61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3"/>
      <c r="O466" s="60"/>
      <c r="P466" s="60"/>
      <c r="Q466" s="60"/>
      <c r="R466" s="63"/>
      <c r="S466" s="60"/>
      <c r="T466" s="60"/>
      <c r="U466" s="173"/>
      <c r="V466" s="60"/>
      <c r="W466" s="60"/>
    </row>
    <row r="467" spans="1:23" ht="13.5">
      <c r="A467" s="61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3"/>
      <c r="O467" s="60"/>
      <c r="P467" s="60"/>
      <c r="Q467" s="60"/>
      <c r="R467" s="63"/>
      <c r="S467" s="60"/>
      <c r="T467" s="60"/>
      <c r="U467" s="173"/>
      <c r="V467" s="60"/>
      <c r="W467" s="60"/>
    </row>
    <row r="468" spans="1:23" ht="13.5">
      <c r="A468" s="61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3"/>
      <c r="O468" s="60"/>
      <c r="P468" s="60"/>
      <c r="Q468" s="60"/>
      <c r="R468" s="63"/>
      <c r="S468" s="60"/>
      <c r="T468" s="60"/>
      <c r="U468" s="173"/>
      <c r="V468" s="60"/>
      <c r="W468" s="60"/>
    </row>
    <row r="469" spans="1:23" ht="13.5">
      <c r="A469" s="61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3"/>
      <c r="O469" s="60"/>
      <c r="P469" s="60"/>
      <c r="Q469" s="60"/>
      <c r="R469" s="63"/>
      <c r="S469" s="60"/>
      <c r="T469" s="60"/>
      <c r="U469" s="173"/>
      <c r="V469" s="60"/>
      <c r="W469" s="60"/>
    </row>
    <row r="470" spans="1:23" ht="13.5">
      <c r="A470" s="61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3"/>
      <c r="O470" s="60"/>
      <c r="P470" s="60"/>
      <c r="Q470" s="60"/>
      <c r="R470" s="63"/>
      <c r="S470" s="60"/>
      <c r="T470" s="60"/>
      <c r="U470" s="173"/>
      <c r="V470" s="60"/>
      <c r="W470" s="60"/>
    </row>
    <row r="471" spans="1:23" ht="13.5">
      <c r="A471" s="61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3"/>
      <c r="O471" s="60"/>
      <c r="P471" s="60"/>
      <c r="Q471" s="60"/>
      <c r="R471" s="63"/>
      <c r="S471" s="60"/>
      <c r="T471" s="60"/>
      <c r="U471" s="173"/>
      <c r="V471" s="60"/>
      <c r="W471" s="60"/>
    </row>
    <row r="472" spans="1:23" ht="13.5">
      <c r="A472" s="61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3"/>
      <c r="O472" s="60"/>
      <c r="P472" s="60"/>
      <c r="Q472" s="60"/>
      <c r="R472" s="63"/>
      <c r="S472" s="60"/>
      <c r="T472" s="60"/>
      <c r="U472" s="173"/>
      <c r="V472" s="60"/>
      <c r="W472" s="60"/>
    </row>
    <row r="473" spans="1:23" ht="13.5">
      <c r="A473" s="61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3"/>
      <c r="O473" s="60"/>
      <c r="P473" s="60"/>
      <c r="Q473" s="60"/>
      <c r="R473" s="63"/>
      <c r="S473" s="60"/>
      <c r="T473" s="60"/>
      <c r="U473" s="173"/>
      <c r="V473" s="60"/>
      <c r="W473" s="60"/>
    </row>
    <row r="474" spans="1:23" ht="13.5">
      <c r="A474" s="61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3"/>
      <c r="O474" s="60"/>
      <c r="P474" s="60"/>
      <c r="Q474" s="60"/>
      <c r="R474" s="63"/>
      <c r="S474" s="60"/>
      <c r="T474" s="60"/>
      <c r="U474" s="173"/>
      <c r="V474" s="60"/>
      <c r="W474" s="60"/>
    </row>
    <row r="475" spans="1:23" ht="13.5">
      <c r="A475" s="61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3"/>
      <c r="O475" s="60"/>
      <c r="P475" s="60"/>
      <c r="Q475" s="60"/>
      <c r="R475" s="63"/>
      <c r="S475" s="60"/>
      <c r="T475" s="60"/>
      <c r="U475" s="173"/>
      <c r="V475" s="60"/>
      <c r="W475" s="60"/>
    </row>
    <row r="476" spans="1:23" ht="13.5">
      <c r="A476" s="61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3"/>
      <c r="O476" s="60"/>
      <c r="P476" s="60"/>
      <c r="Q476" s="60"/>
      <c r="R476" s="63"/>
      <c r="S476" s="60"/>
      <c r="T476" s="60"/>
      <c r="U476" s="173"/>
      <c r="V476" s="60"/>
      <c r="W476" s="60"/>
    </row>
    <row r="477" spans="1:23" ht="13.5">
      <c r="A477" s="61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3"/>
      <c r="O477" s="60"/>
      <c r="P477" s="60"/>
      <c r="Q477" s="60"/>
      <c r="R477" s="63"/>
      <c r="S477" s="60"/>
      <c r="T477" s="60"/>
      <c r="U477" s="173"/>
      <c r="V477" s="60"/>
      <c r="W477" s="60"/>
    </row>
    <row r="478" spans="1:23" ht="13.5">
      <c r="A478" s="61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3"/>
      <c r="O478" s="60"/>
      <c r="P478" s="60"/>
      <c r="Q478" s="60"/>
      <c r="R478" s="63"/>
      <c r="S478" s="60"/>
      <c r="T478" s="60"/>
      <c r="U478" s="173"/>
      <c r="V478" s="60"/>
      <c r="W478" s="60"/>
    </row>
    <row r="479" spans="1:23" ht="13.5">
      <c r="A479" s="61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3"/>
      <c r="O479" s="60"/>
      <c r="P479" s="60"/>
      <c r="Q479" s="60"/>
      <c r="R479" s="63"/>
      <c r="S479" s="60"/>
      <c r="T479" s="60"/>
      <c r="U479" s="173"/>
      <c r="V479" s="60"/>
      <c r="W479" s="60"/>
    </row>
    <row r="480" spans="1:23" ht="13.5">
      <c r="A480" s="61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3"/>
      <c r="O480" s="60"/>
      <c r="P480" s="60"/>
      <c r="Q480" s="60"/>
      <c r="R480" s="63"/>
      <c r="S480" s="60"/>
      <c r="T480" s="60"/>
      <c r="U480" s="173"/>
      <c r="V480" s="60"/>
      <c r="W480" s="60"/>
    </row>
    <row r="481" spans="1:23" ht="13.5">
      <c r="A481" s="61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3"/>
      <c r="O481" s="60"/>
      <c r="P481" s="60"/>
      <c r="Q481" s="60"/>
      <c r="R481" s="63"/>
      <c r="S481" s="60"/>
      <c r="T481" s="60"/>
      <c r="U481" s="173"/>
      <c r="V481" s="60"/>
      <c r="W481" s="60"/>
    </row>
    <row r="482" spans="1:23" ht="13.5">
      <c r="A482" s="61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3"/>
      <c r="O482" s="60"/>
      <c r="P482" s="60"/>
      <c r="Q482" s="60"/>
      <c r="R482" s="63"/>
      <c r="S482" s="60"/>
      <c r="T482" s="60"/>
      <c r="U482" s="173"/>
      <c r="V482" s="60"/>
      <c r="W482" s="60"/>
    </row>
    <row r="483" spans="1:23" ht="13.5">
      <c r="A483" s="61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3"/>
      <c r="O483" s="60"/>
      <c r="P483" s="60"/>
      <c r="Q483" s="60"/>
      <c r="R483" s="63"/>
      <c r="S483" s="60"/>
      <c r="T483" s="60"/>
      <c r="U483" s="173"/>
      <c r="V483" s="60"/>
      <c r="W483" s="60"/>
    </row>
    <row r="484" spans="1:23" ht="13.5">
      <c r="A484" s="61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3"/>
      <c r="O484" s="60"/>
      <c r="P484" s="60"/>
      <c r="Q484" s="60"/>
      <c r="R484" s="63"/>
      <c r="S484" s="60"/>
      <c r="T484" s="60"/>
      <c r="U484" s="173"/>
      <c r="V484" s="60"/>
      <c r="W484" s="60"/>
    </row>
    <row r="485" spans="1:23" ht="13.5">
      <c r="A485" s="61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3"/>
      <c r="O485" s="60"/>
      <c r="P485" s="60"/>
      <c r="Q485" s="60"/>
      <c r="R485" s="63"/>
      <c r="S485" s="60"/>
      <c r="T485" s="60"/>
      <c r="U485" s="173"/>
      <c r="V485" s="60"/>
      <c r="W485" s="60"/>
    </row>
    <row r="486" spans="1:23" ht="13.5">
      <c r="A486" s="61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3"/>
      <c r="O486" s="60"/>
      <c r="P486" s="60"/>
      <c r="Q486" s="60"/>
      <c r="R486" s="63"/>
      <c r="S486" s="60"/>
      <c r="T486" s="60"/>
      <c r="U486" s="173"/>
      <c r="V486" s="60"/>
      <c r="W486" s="60"/>
    </row>
    <row r="487" spans="1:23" ht="13.5">
      <c r="A487" s="61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3"/>
      <c r="O487" s="60"/>
      <c r="P487" s="60"/>
      <c r="Q487" s="60"/>
      <c r="R487" s="63"/>
      <c r="S487" s="60"/>
      <c r="T487" s="60"/>
      <c r="U487" s="173"/>
      <c r="V487" s="60"/>
      <c r="W487" s="60"/>
    </row>
    <row r="488" spans="1:23" ht="13.5">
      <c r="A488" s="61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3"/>
      <c r="O488" s="60"/>
      <c r="P488" s="60"/>
      <c r="Q488" s="60"/>
      <c r="R488" s="63"/>
      <c r="S488" s="60"/>
      <c r="T488" s="60"/>
      <c r="U488" s="173"/>
      <c r="V488" s="60"/>
      <c r="W488" s="60"/>
    </row>
    <row r="489" spans="1:23" ht="13.5">
      <c r="A489" s="61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3"/>
      <c r="O489" s="60"/>
      <c r="P489" s="60"/>
      <c r="Q489" s="60"/>
      <c r="R489" s="63"/>
      <c r="S489" s="60"/>
      <c r="T489" s="60"/>
      <c r="U489" s="173"/>
      <c r="V489" s="60"/>
      <c r="W489" s="60"/>
    </row>
    <row r="490" spans="1:23" ht="13.5">
      <c r="A490" s="61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3"/>
      <c r="O490" s="60"/>
      <c r="P490" s="60"/>
      <c r="Q490" s="60"/>
      <c r="R490" s="63"/>
      <c r="S490" s="60"/>
      <c r="T490" s="60"/>
      <c r="U490" s="173"/>
      <c r="V490" s="60"/>
      <c r="W490" s="60"/>
    </row>
    <row r="491" spans="1:23" ht="13.5">
      <c r="A491" s="61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3"/>
      <c r="O491" s="60"/>
      <c r="P491" s="60"/>
      <c r="Q491" s="60"/>
      <c r="R491" s="63"/>
      <c r="S491" s="60"/>
      <c r="T491" s="60"/>
      <c r="U491" s="173"/>
      <c r="V491" s="60"/>
      <c r="W491" s="60"/>
    </row>
    <row r="492" spans="1:23" ht="13.5">
      <c r="A492" s="61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3"/>
      <c r="O492" s="60"/>
      <c r="P492" s="60"/>
      <c r="Q492" s="60"/>
      <c r="R492" s="63"/>
      <c r="S492" s="60"/>
      <c r="T492" s="60"/>
      <c r="U492" s="173"/>
      <c r="V492" s="60"/>
      <c r="W492" s="60"/>
    </row>
    <row r="493" spans="1:23" ht="13.5">
      <c r="A493" s="61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3"/>
      <c r="O493" s="60"/>
      <c r="P493" s="60"/>
      <c r="Q493" s="60"/>
      <c r="R493" s="63"/>
      <c r="S493" s="60"/>
      <c r="T493" s="60"/>
      <c r="U493" s="173"/>
      <c r="V493" s="60"/>
      <c r="W493" s="60"/>
    </row>
    <row r="494" spans="1:23" ht="13.5">
      <c r="A494" s="61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3"/>
      <c r="O494" s="60"/>
      <c r="P494" s="60"/>
      <c r="Q494" s="60"/>
      <c r="R494" s="63"/>
      <c r="S494" s="60"/>
      <c r="T494" s="60"/>
      <c r="U494" s="173"/>
      <c r="V494" s="60"/>
      <c r="W494" s="60"/>
    </row>
    <row r="495" spans="1:23" ht="13.5">
      <c r="A495" s="61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3"/>
      <c r="O495" s="60"/>
      <c r="P495" s="60"/>
      <c r="Q495" s="60"/>
      <c r="R495" s="63"/>
      <c r="S495" s="60"/>
      <c r="T495" s="60"/>
      <c r="U495" s="173"/>
      <c r="V495" s="60"/>
      <c r="W495" s="60"/>
    </row>
    <row r="496" spans="1:23" ht="13.5">
      <c r="A496" s="61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3"/>
      <c r="O496" s="60"/>
      <c r="P496" s="60"/>
      <c r="Q496" s="60"/>
      <c r="R496" s="63"/>
      <c r="S496" s="60"/>
      <c r="T496" s="60"/>
      <c r="U496" s="173"/>
      <c r="V496" s="60"/>
      <c r="W496" s="60"/>
    </row>
    <row r="497" spans="1:23" ht="13.5">
      <c r="A497" s="61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3"/>
      <c r="O497" s="60"/>
      <c r="P497" s="60"/>
      <c r="Q497" s="60"/>
      <c r="R497" s="63"/>
      <c r="S497" s="60"/>
      <c r="T497" s="60"/>
      <c r="U497" s="173"/>
      <c r="V497" s="60"/>
      <c r="W497" s="60"/>
    </row>
    <row r="498" spans="1:23" ht="13.5">
      <c r="A498" s="61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3"/>
      <c r="O498" s="60"/>
      <c r="P498" s="60"/>
      <c r="Q498" s="60"/>
      <c r="R498" s="63"/>
      <c r="S498" s="60"/>
      <c r="T498" s="60"/>
      <c r="U498" s="173"/>
      <c r="V498" s="60"/>
      <c r="W498" s="60"/>
    </row>
    <row r="499" spans="1:23" ht="13.5">
      <c r="A499" s="61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3"/>
      <c r="O499" s="60"/>
      <c r="P499" s="60"/>
      <c r="Q499" s="60"/>
      <c r="R499" s="63"/>
      <c r="S499" s="60"/>
      <c r="T499" s="60"/>
      <c r="U499" s="173"/>
      <c r="V499" s="60"/>
      <c r="W499" s="60"/>
    </row>
    <row r="500" spans="1:23" ht="13.5">
      <c r="A500" s="61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3"/>
      <c r="O500" s="60"/>
      <c r="P500" s="60"/>
      <c r="Q500" s="60"/>
      <c r="R500" s="63"/>
      <c r="S500" s="60"/>
      <c r="T500" s="60"/>
      <c r="U500" s="173"/>
      <c r="V500" s="60"/>
      <c r="W500" s="60"/>
    </row>
    <row r="501" spans="1:23" ht="13.5">
      <c r="A501" s="61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3"/>
      <c r="O501" s="60"/>
      <c r="P501" s="60"/>
      <c r="Q501" s="60"/>
      <c r="R501" s="63"/>
      <c r="S501" s="60"/>
      <c r="T501" s="60"/>
      <c r="U501" s="173"/>
      <c r="V501" s="60"/>
      <c r="W501" s="60"/>
    </row>
    <row r="502" spans="1:23" ht="13.5">
      <c r="A502" s="61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3"/>
      <c r="O502" s="60"/>
      <c r="P502" s="60"/>
      <c r="Q502" s="60"/>
      <c r="R502" s="63"/>
      <c r="S502" s="60"/>
      <c r="T502" s="60"/>
      <c r="U502" s="173"/>
      <c r="V502" s="60"/>
      <c r="W502" s="60"/>
    </row>
    <row r="503" spans="1:23" ht="13.5">
      <c r="A503" s="61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3"/>
      <c r="O503" s="60"/>
      <c r="P503" s="60"/>
      <c r="Q503" s="60"/>
      <c r="R503" s="63"/>
      <c r="S503" s="60"/>
      <c r="T503" s="60"/>
      <c r="U503" s="173"/>
      <c r="V503" s="60"/>
      <c r="W503" s="60"/>
    </row>
    <row r="504" spans="1:23" ht="13.5">
      <c r="A504" s="61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3"/>
      <c r="O504" s="60"/>
      <c r="P504" s="60"/>
      <c r="Q504" s="60"/>
      <c r="R504" s="63"/>
      <c r="S504" s="60"/>
      <c r="T504" s="60"/>
      <c r="U504" s="173"/>
      <c r="V504" s="60"/>
      <c r="W504" s="60"/>
    </row>
    <row r="505" spans="1:23" ht="13.5">
      <c r="A505" s="61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3"/>
      <c r="O505" s="60"/>
      <c r="P505" s="60"/>
      <c r="Q505" s="60"/>
      <c r="R505" s="63"/>
      <c r="S505" s="60"/>
      <c r="T505" s="60"/>
      <c r="U505" s="173"/>
      <c r="V505" s="60"/>
      <c r="W505" s="60"/>
    </row>
    <row r="506" spans="1:23" ht="13.5">
      <c r="A506" s="61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3"/>
      <c r="O506" s="60"/>
      <c r="P506" s="60"/>
      <c r="Q506" s="60"/>
      <c r="R506" s="63"/>
      <c r="S506" s="60"/>
      <c r="T506" s="60"/>
      <c r="U506" s="173"/>
      <c r="V506" s="60"/>
      <c r="W506" s="60"/>
    </row>
    <row r="507" spans="1:23" ht="13.5">
      <c r="A507" s="61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3"/>
      <c r="O507" s="60"/>
      <c r="P507" s="60"/>
      <c r="Q507" s="60"/>
      <c r="R507" s="63"/>
      <c r="S507" s="60"/>
      <c r="T507" s="60"/>
      <c r="U507" s="173"/>
      <c r="V507" s="60"/>
      <c r="W507" s="60"/>
    </row>
    <row r="508" spans="1:23" ht="13.5">
      <c r="A508" s="61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3"/>
      <c r="O508" s="60"/>
      <c r="P508" s="60"/>
      <c r="Q508" s="60"/>
      <c r="R508" s="63"/>
      <c r="S508" s="60"/>
      <c r="T508" s="60"/>
      <c r="U508" s="173"/>
      <c r="V508" s="60"/>
      <c r="W508" s="60"/>
    </row>
    <row r="509" spans="1:23" ht="13.5">
      <c r="A509" s="61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3"/>
      <c r="O509" s="60"/>
      <c r="P509" s="60"/>
      <c r="Q509" s="60"/>
      <c r="R509" s="63"/>
      <c r="S509" s="60"/>
      <c r="T509" s="60"/>
      <c r="U509" s="173"/>
      <c r="V509" s="60"/>
      <c r="W509" s="60"/>
    </row>
    <row r="510" spans="1:23" ht="13.5">
      <c r="A510" s="61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3"/>
      <c r="O510" s="60"/>
      <c r="P510" s="60"/>
      <c r="Q510" s="60"/>
      <c r="R510" s="63"/>
      <c r="S510" s="60"/>
      <c r="T510" s="60"/>
      <c r="U510" s="173"/>
      <c r="V510" s="60"/>
      <c r="W510" s="60"/>
    </row>
    <row r="511" spans="1:23" ht="13.5">
      <c r="A511" s="61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3"/>
      <c r="O511" s="60"/>
      <c r="P511" s="60"/>
      <c r="Q511" s="60"/>
      <c r="R511" s="63"/>
      <c r="S511" s="60"/>
      <c r="T511" s="60"/>
      <c r="U511" s="173"/>
      <c r="V511" s="60"/>
      <c r="W511" s="60"/>
    </row>
    <row r="512" spans="1:23" ht="13.5">
      <c r="A512" s="61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3"/>
      <c r="O512" s="60"/>
      <c r="P512" s="60"/>
      <c r="Q512" s="60"/>
      <c r="R512" s="63"/>
      <c r="S512" s="60"/>
      <c r="T512" s="60"/>
      <c r="U512" s="173"/>
      <c r="V512" s="60"/>
      <c r="W512" s="60"/>
    </row>
    <row r="513" spans="1:23" ht="13.5">
      <c r="A513" s="61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3"/>
      <c r="O513" s="60"/>
      <c r="P513" s="60"/>
      <c r="Q513" s="60"/>
      <c r="R513" s="63"/>
      <c r="S513" s="60"/>
      <c r="T513" s="60"/>
      <c r="U513" s="173"/>
      <c r="V513" s="60"/>
      <c r="W513" s="60"/>
    </row>
    <row r="514" spans="1:23" ht="13.5">
      <c r="A514" s="61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3"/>
      <c r="O514" s="60"/>
      <c r="P514" s="60"/>
      <c r="Q514" s="60"/>
      <c r="R514" s="63"/>
      <c r="S514" s="60"/>
      <c r="T514" s="60"/>
      <c r="U514" s="173"/>
      <c r="V514" s="60"/>
      <c r="W514" s="60"/>
    </row>
    <row r="515" spans="1:23" ht="13.5">
      <c r="A515" s="61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3"/>
      <c r="O515" s="60"/>
      <c r="P515" s="60"/>
      <c r="Q515" s="60"/>
      <c r="R515" s="63"/>
      <c r="S515" s="60"/>
      <c r="T515" s="60"/>
      <c r="U515" s="173"/>
      <c r="V515" s="60"/>
      <c r="W515" s="60"/>
    </row>
    <row r="516" spans="1:23" ht="13.5">
      <c r="A516" s="61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3"/>
      <c r="O516" s="60"/>
      <c r="P516" s="60"/>
      <c r="Q516" s="60"/>
      <c r="R516" s="63"/>
      <c r="S516" s="60"/>
      <c r="T516" s="60"/>
      <c r="U516" s="173"/>
      <c r="V516" s="60"/>
      <c r="W516" s="60"/>
    </row>
    <row r="517" spans="1:23" ht="13.5">
      <c r="A517" s="61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3"/>
      <c r="O517" s="60"/>
      <c r="P517" s="60"/>
      <c r="Q517" s="60"/>
      <c r="R517" s="63"/>
      <c r="S517" s="60"/>
      <c r="T517" s="60"/>
      <c r="U517" s="173"/>
      <c r="V517" s="60"/>
      <c r="W517" s="60"/>
    </row>
    <row r="518" spans="1:23" ht="13.5">
      <c r="A518" s="61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3"/>
      <c r="O518" s="60"/>
      <c r="P518" s="60"/>
      <c r="Q518" s="60"/>
      <c r="R518" s="63"/>
      <c r="S518" s="60"/>
      <c r="T518" s="60"/>
      <c r="U518" s="173"/>
      <c r="V518" s="60"/>
      <c r="W518" s="60"/>
    </row>
    <row r="519" spans="1:23" ht="13.5">
      <c r="A519" s="61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3"/>
      <c r="O519" s="60"/>
      <c r="P519" s="60"/>
      <c r="Q519" s="60"/>
      <c r="R519" s="63"/>
      <c r="S519" s="60"/>
      <c r="T519" s="60"/>
      <c r="U519" s="173"/>
      <c r="V519" s="60"/>
      <c r="W519" s="60"/>
    </row>
    <row r="520" spans="1:23" ht="13.5">
      <c r="A520" s="61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3"/>
      <c r="O520" s="60"/>
      <c r="P520" s="60"/>
      <c r="Q520" s="60"/>
      <c r="R520" s="63"/>
      <c r="S520" s="60"/>
      <c r="T520" s="60"/>
      <c r="U520" s="173"/>
      <c r="V520" s="60"/>
      <c r="W520" s="60"/>
    </row>
    <row r="521" spans="1:23" ht="13.5">
      <c r="A521" s="61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3"/>
      <c r="O521" s="60"/>
      <c r="P521" s="60"/>
      <c r="Q521" s="60"/>
      <c r="R521" s="63"/>
      <c r="S521" s="60"/>
      <c r="T521" s="60"/>
      <c r="U521" s="173"/>
      <c r="V521" s="60"/>
      <c r="W521" s="60"/>
    </row>
    <row r="522" spans="1:23" ht="13.5">
      <c r="A522" s="61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3"/>
      <c r="O522" s="60"/>
      <c r="P522" s="60"/>
      <c r="Q522" s="60"/>
      <c r="R522" s="63"/>
      <c r="S522" s="60"/>
      <c r="T522" s="60"/>
      <c r="U522" s="173"/>
      <c r="V522" s="60"/>
      <c r="W522" s="60"/>
    </row>
    <row r="523" spans="1:23" ht="13.5">
      <c r="A523" s="61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3"/>
      <c r="O523" s="60"/>
      <c r="P523" s="60"/>
      <c r="Q523" s="60"/>
      <c r="R523" s="63"/>
      <c r="S523" s="60"/>
      <c r="T523" s="60"/>
      <c r="U523" s="173"/>
      <c r="V523" s="60"/>
      <c r="W523" s="60"/>
    </row>
    <row r="524" spans="1:23" ht="13.5">
      <c r="A524" s="61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3"/>
      <c r="O524" s="60"/>
      <c r="P524" s="60"/>
      <c r="Q524" s="60"/>
      <c r="R524" s="63"/>
      <c r="S524" s="60"/>
      <c r="T524" s="60"/>
      <c r="U524" s="173"/>
      <c r="V524" s="60"/>
      <c r="W524" s="60"/>
    </row>
    <row r="525" spans="1:23" ht="13.5">
      <c r="A525" s="6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3"/>
      <c r="O525" s="60"/>
      <c r="P525" s="60"/>
      <c r="Q525" s="60"/>
      <c r="R525" s="63"/>
      <c r="S525" s="60"/>
      <c r="T525" s="60"/>
      <c r="U525" s="173"/>
      <c r="V525" s="60"/>
      <c r="W525" s="60"/>
    </row>
    <row r="526" spans="1:23" ht="13.5">
      <c r="A526" s="6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3"/>
      <c r="O526" s="60"/>
      <c r="P526" s="60"/>
      <c r="Q526" s="60"/>
      <c r="R526" s="63"/>
      <c r="S526" s="60"/>
      <c r="T526" s="60"/>
      <c r="U526" s="173"/>
      <c r="V526" s="60"/>
      <c r="W526" s="60"/>
    </row>
    <row r="527" spans="1:23" ht="13.5">
      <c r="A527" s="6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3"/>
      <c r="O527" s="60"/>
      <c r="P527" s="60"/>
      <c r="Q527" s="60"/>
      <c r="R527" s="63"/>
      <c r="S527" s="60"/>
      <c r="T527" s="60"/>
      <c r="U527" s="173"/>
      <c r="V527" s="60"/>
      <c r="W527" s="60"/>
    </row>
    <row r="528" spans="1:23" ht="13.5">
      <c r="A528" s="61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3"/>
      <c r="O528" s="60"/>
      <c r="P528" s="60"/>
      <c r="Q528" s="60"/>
      <c r="R528" s="63"/>
      <c r="S528" s="60"/>
      <c r="T528" s="60"/>
      <c r="U528" s="173"/>
      <c r="V528" s="60"/>
      <c r="W528" s="60"/>
    </row>
    <row r="529" spans="1:23" ht="13.5">
      <c r="A529" s="61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3"/>
      <c r="O529" s="60"/>
      <c r="P529" s="60"/>
      <c r="Q529" s="60"/>
      <c r="R529" s="63"/>
      <c r="S529" s="60"/>
      <c r="T529" s="60"/>
      <c r="U529" s="173"/>
      <c r="V529" s="60"/>
      <c r="W529" s="60"/>
    </row>
    <row r="530" spans="1:23" ht="13.5">
      <c r="A530" s="61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3"/>
      <c r="O530" s="60"/>
      <c r="P530" s="60"/>
      <c r="Q530" s="60"/>
      <c r="R530" s="63"/>
      <c r="S530" s="60"/>
      <c r="T530" s="60"/>
      <c r="U530" s="173"/>
      <c r="V530" s="60"/>
      <c r="W530" s="60"/>
    </row>
    <row r="531" spans="1:23" ht="13.5">
      <c r="A531" s="61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3"/>
      <c r="O531" s="60"/>
      <c r="P531" s="60"/>
      <c r="Q531" s="60"/>
      <c r="R531" s="63"/>
      <c r="S531" s="60"/>
      <c r="T531" s="60"/>
      <c r="U531" s="173"/>
      <c r="V531" s="60"/>
      <c r="W531" s="60"/>
    </row>
    <row r="532" spans="1:23" ht="13.5">
      <c r="A532" s="61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3"/>
      <c r="O532" s="60"/>
      <c r="P532" s="60"/>
      <c r="Q532" s="60"/>
      <c r="R532" s="63"/>
      <c r="S532" s="60"/>
      <c r="T532" s="60"/>
      <c r="U532" s="173"/>
      <c r="V532" s="60"/>
      <c r="W532" s="60"/>
    </row>
    <row r="533" spans="1:23" ht="13.5">
      <c r="A533" s="61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3"/>
      <c r="O533" s="60"/>
      <c r="P533" s="60"/>
      <c r="Q533" s="60"/>
      <c r="R533" s="63"/>
      <c r="S533" s="60"/>
      <c r="T533" s="60"/>
      <c r="U533" s="173"/>
      <c r="V533" s="60"/>
      <c r="W533" s="60"/>
    </row>
    <row r="534" spans="1:23" ht="13.5">
      <c r="A534" s="61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3"/>
      <c r="O534" s="60"/>
      <c r="P534" s="60"/>
      <c r="Q534" s="60"/>
      <c r="R534" s="63"/>
      <c r="S534" s="60"/>
      <c r="T534" s="60"/>
      <c r="U534" s="173"/>
      <c r="V534" s="60"/>
      <c r="W534" s="60"/>
    </row>
    <row r="535" spans="1:23" ht="13.5">
      <c r="A535" s="61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3"/>
      <c r="O535" s="60"/>
      <c r="P535" s="60"/>
      <c r="Q535" s="60"/>
      <c r="R535" s="63"/>
      <c r="S535" s="60"/>
      <c r="T535" s="60"/>
      <c r="U535" s="173"/>
      <c r="V535" s="60"/>
      <c r="W535" s="60"/>
    </row>
    <row r="536" spans="1:23" ht="13.5">
      <c r="A536" s="61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3"/>
      <c r="O536" s="60"/>
      <c r="P536" s="60"/>
      <c r="Q536" s="60"/>
      <c r="R536" s="63"/>
      <c r="S536" s="60"/>
      <c r="T536" s="60"/>
      <c r="U536" s="173"/>
      <c r="V536" s="60"/>
      <c r="W536" s="60"/>
    </row>
    <row r="537" spans="1:23" ht="13.5">
      <c r="A537" s="61"/>
      <c r="B537" s="60"/>
      <c r="C537" s="60"/>
      <c r="D537" s="60"/>
      <c r="E537" s="60"/>
      <c r="F537" s="174"/>
      <c r="G537" s="60"/>
      <c r="H537" s="60"/>
      <c r="I537" s="60"/>
      <c r="J537" s="60"/>
      <c r="K537" s="60"/>
      <c r="L537" s="60"/>
      <c r="M537" s="60"/>
      <c r="N537" s="63"/>
      <c r="O537" s="60"/>
      <c r="P537" s="60"/>
      <c r="Q537" s="60"/>
      <c r="R537" s="63"/>
      <c r="S537" s="60"/>
      <c r="T537" s="60"/>
      <c r="U537" s="173"/>
      <c r="V537" s="60"/>
      <c r="W537" s="60"/>
    </row>
  </sheetData>
  <customSheetViews>
    <customSheetView guid="{4E5F711B-6E72-4778-A992-38F52E4F296B}" filter="1" showAutoFilter="1">
      <pageMargins left="0.7" right="0.7" top="0.75" bottom="0.75" header="0.3" footer="0.3"/>
      <autoFilter ref="C1:W261" xr:uid="{00000000-0000-0000-0000-000000000000}"/>
    </customSheetView>
  </customSheetViews>
  <mergeCells count="2">
    <mergeCell ref="C262:H262"/>
    <mergeCell ref="J262:P26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91"/>
  <sheetViews>
    <sheetView showGridLines="0" workbookViewId="0"/>
  </sheetViews>
  <sheetFormatPr baseColWidth="10" defaultColWidth="14.453125" defaultRowHeight="15.75" customHeight="1"/>
  <cols>
    <col min="1" max="1" width="24" customWidth="1"/>
    <col min="3" max="3" width="16.453125" customWidth="1"/>
    <col min="4" max="4" width="17" customWidth="1"/>
    <col min="5" max="5" width="28.7265625" customWidth="1"/>
    <col min="6" max="6" width="24.453125" customWidth="1"/>
    <col min="7" max="7" width="23.81640625" customWidth="1"/>
    <col min="8" max="8" width="21.7265625" customWidth="1"/>
    <col min="9" max="9" width="19" customWidth="1"/>
    <col min="10" max="10" width="34.453125" customWidth="1"/>
    <col min="11" max="11" width="16.08984375" customWidth="1"/>
    <col min="12" max="12" width="17" customWidth="1"/>
    <col min="14" max="14" width="25.54296875" customWidth="1"/>
    <col min="15" max="15" width="16" customWidth="1"/>
    <col min="16" max="16" width="14" customWidth="1"/>
    <col min="17" max="17" width="21.54296875" customWidth="1"/>
    <col min="18" max="18" width="23.453125" customWidth="1"/>
    <col min="19" max="19" width="21.7265625" customWidth="1"/>
    <col min="20" max="20" width="19.26953125" customWidth="1"/>
    <col min="21" max="21" width="20.7265625" customWidth="1"/>
  </cols>
  <sheetData>
    <row r="1" spans="1:27" ht="45">
      <c r="A1" s="2" t="s">
        <v>351</v>
      </c>
      <c r="B1" s="2" t="s">
        <v>1582</v>
      </c>
      <c r="C1" s="2" t="s">
        <v>353</v>
      </c>
      <c r="D1" s="2" t="s">
        <v>354</v>
      </c>
      <c r="E1" s="2" t="s">
        <v>2</v>
      </c>
      <c r="F1" s="2" t="s">
        <v>3</v>
      </c>
      <c r="G1" s="2" t="s">
        <v>356</v>
      </c>
      <c r="H1" s="4" t="s">
        <v>357</v>
      </c>
      <c r="I1" s="175" t="s">
        <v>1583</v>
      </c>
      <c r="J1" s="2" t="s">
        <v>8</v>
      </c>
      <c r="K1" s="2" t="s">
        <v>9</v>
      </c>
      <c r="L1" s="2" t="s">
        <v>1584</v>
      </c>
      <c r="M1" s="2" t="s">
        <v>1585</v>
      </c>
      <c r="N1" s="2" t="s">
        <v>1586</v>
      </c>
      <c r="O1" s="2" t="s">
        <v>360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5" t="s">
        <v>19</v>
      </c>
      <c r="V1" s="176"/>
      <c r="W1" s="176"/>
      <c r="X1" s="176"/>
      <c r="Y1" s="176"/>
      <c r="Z1" s="176"/>
      <c r="AA1" s="176"/>
    </row>
    <row r="2" spans="1:27" ht="40.5">
      <c r="A2" s="9" t="s">
        <v>1587</v>
      </c>
      <c r="B2" s="29">
        <v>44340</v>
      </c>
      <c r="C2" s="20" t="s">
        <v>20</v>
      </c>
      <c r="D2" s="6" t="s">
        <v>1588</v>
      </c>
      <c r="E2" s="8" t="s">
        <v>1589</v>
      </c>
      <c r="F2" s="6" t="s">
        <v>1590</v>
      </c>
      <c r="G2" s="19" t="s">
        <v>1591</v>
      </c>
      <c r="H2" s="20">
        <f>3288.025*622.4</f>
        <v>2046466.76</v>
      </c>
      <c r="I2" s="21">
        <v>44420</v>
      </c>
      <c r="J2" s="6" t="s">
        <v>1592</v>
      </c>
      <c r="K2" s="21">
        <v>44428</v>
      </c>
      <c r="L2" s="30">
        <v>0</v>
      </c>
      <c r="M2" s="22" t="s">
        <v>26</v>
      </c>
      <c r="N2" s="144" t="s">
        <v>1593</v>
      </c>
      <c r="O2" s="17"/>
      <c r="P2" s="13"/>
      <c r="Q2" s="31">
        <v>2046466.76</v>
      </c>
      <c r="R2" s="17"/>
      <c r="S2" s="18">
        <v>44448</v>
      </c>
      <c r="T2" s="19" t="s">
        <v>159</v>
      </c>
      <c r="U2" s="68" t="s">
        <v>481</v>
      </c>
      <c r="V2" s="60"/>
      <c r="W2" s="60"/>
      <c r="X2" s="60"/>
      <c r="Y2" s="60"/>
      <c r="Z2" s="60"/>
      <c r="AA2" s="60"/>
    </row>
    <row r="3" spans="1:27" ht="40.5">
      <c r="A3" s="9" t="s">
        <v>1587</v>
      </c>
      <c r="B3" s="29">
        <v>44340</v>
      </c>
      <c r="C3" s="20" t="s">
        <v>20</v>
      </c>
      <c r="D3" s="6" t="s">
        <v>1588</v>
      </c>
      <c r="E3" s="8" t="s">
        <v>1589</v>
      </c>
      <c r="F3" s="6" t="s">
        <v>1590</v>
      </c>
      <c r="G3" s="19" t="s">
        <v>1594</v>
      </c>
      <c r="H3" s="20">
        <f>3899.22*627.04</f>
        <v>2444966.9087999999</v>
      </c>
      <c r="I3" s="21">
        <v>44434</v>
      </c>
      <c r="J3" s="6" t="s">
        <v>1595</v>
      </c>
      <c r="K3" s="21">
        <v>44449</v>
      </c>
      <c r="L3" s="30">
        <v>0</v>
      </c>
      <c r="M3" s="22" t="s">
        <v>26</v>
      </c>
      <c r="N3" s="144" t="s">
        <v>1596</v>
      </c>
      <c r="O3" s="17"/>
      <c r="P3" s="13"/>
      <c r="Q3" s="31">
        <v>2444966.9087999999</v>
      </c>
      <c r="R3" s="17"/>
      <c r="S3" s="18">
        <v>44462</v>
      </c>
      <c r="T3" s="19" t="s">
        <v>164</v>
      </c>
      <c r="U3" s="68" t="s">
        <v>481</v>
      </c>
      <c r="V3" s="60"/>
      <c r="W3" s="60"/>
      <c r="X3" s="60"/>
      <c r="Y3" s="60"/>
      <c r="Z3" s="60"/>
      <c r="AA3" s="60"/>
    </row>
    <row r="4" spans="1:27" ht="54">
      <c r="A4" s="9" t="s">
        <v>1587</v>
      </c>
      <c r="B4" s="29">
        <v>44340</v>
      </c>
      <c r="C4" s="20" t="s">
        <v>20</v>
      </c>
      <c r="D4" s="6" t="s">
        <v>1588</v>
      </c>
      <c r="E4" s="8" t="s">
        <v>1589</v>
      </c>
      <c r="F4" s="6" t="s">
        <v>1590</v>
      </c>
      <c r="G4" s="19" t="s">
        <v>1597</v>
      </c>
      <c r="H4" s="20">
        <f>6703.01*629.71</f>
        <v>4220952.4271</v>
      </c>
      <c r="I4" s="21">
        <v>44460</v>
      </c>
      <c r="J4" s="6" t="s">
        <v>1598</v>
      </c>
      <c r="K4" s="21">
        <v>44467</v>
      </c>
      <c r="L4" s="30">
        <v>0</v>
      </c>
      <c r="M4" s="22" t="s">
        <v>26</v>
      </c>
      <c r="N4" s="144" t="s">
        <v>1599</v>
      </c>
      <c r="O4" s="17"/>
      <c r="P4" s="13"/>
      <c r="Q4" s="31">
        <v>4220952.4271</v>
      </c>
      <c r="R4" s="33"/>
      <c r="S4" s="18">
        <v>44504</v>
      </c>
      <c r="T4" s="19" t="s">
        <v>907</v>
      </c>
      <c r="U4" s="68" t="s">
        <v>481</v>
      </c>
      <c r="V4" s="60"/>
      <c r="W4" s="60"/>
      <c r="X4" s="60"/>
      <c r="Y4" s="60"/>
      <c r="Z4" s="60"/>
      <c r="AA4" s="60"/>
    </row>
    <row r="5" spans="1:27" ht="54">
      <c r="A5" s="9" t="s">
        <v>1587</v>
      </c>
      <c r="B5" s="29">
        <v>44340</v>
      </c>
      <c r="C5" s="20" t="s">
        <v>20</v>
      </c>
      <c r="D5" s="6" t="s">
        <v>1588</v>
      </c>
      <c r="E5" s="8" t="s">
        <v>1589</v>
      </c>
      <c r="F5" s="6" t="s">
        <v>1590</v>
      </c>
      <c r="G5" s="19" t="s">
        <v>1600</v>
      </c>
      <c r="H5" s="20">
        <f>5746.905*644.96</f>
        <v>3706523.8488000003</v>
      </c>
      <c r="I5" s="21">
        <v>44495</v>
      </c>
      <c r="J5" s="6" t="s">
        <v>1601</v>
      </c>
      <c r="K5" s="21">
        <v>44505</v>
      </c>
      <c r="L5" s="30">
        <v>0</v>
      </c>
      <c r="M5" s="22" t="s">
        <v>26</v>
      </c>
      <c r="N5" s="144" t="s">
        <v>1602</v>
      </c>
      <c r="O5" s="17"/>
      <c r="P5" s="13"/>
      <c r="Q5" s="40"/>
      <c r="R5" s="31">
        <v>3706523.8488000003</v>
      </c>
      <c r="S5" s="18">
        <v>44532</v>
      </c>
      <c r="T5" s="19" t="s">
        <v>250</v>
      </c>
      <c r="U5" s="68" t="s">
        <v>1235</v>
      </c>
      <c r="V5" s="60"/>
      <c r="W5" s="60"/>
      <c r="X5" s="60"/>
      <c r="Y5" s="60"/>
      <c r="Z5" s="60"/>
      <c r="AA5" s="60"/>
    </row>
    <row r="6" spans="1:27" ht="54">
      <c r="A6" s="9" t="s">
        <v>1587</v>
      </c>
      <c r="B6" s="29">
        <v>44340</v>
      </c>
      <c r="C6" s="20" t="s">
        <v>20</v>
      </c>
      <c r="D6" s="6" t="s">
        <v>1588</v>
      </c>
      <c r="E6" s="8" t="s">
        <v>1589</v>
      </c>
      <c r="F6" s="6" t="s">
        <v>1590</v>
      </c>
      <c r="G6" s="19" t="s">
        <v>1603</v>
      </c>
      <c r="H6" s="20">
        <f>7639.622*642.65</f>
        <v>4909603.0783000002</v>
      </c>
      <c r="I6" s="21">
        <v>44495</v>
      </c>
      <c r="J6" s="6" t="s">
        <v>1604</v>
      </c>
      <c r="K6" s="21">
        <v>44538</v>
      </c>
      <c r="L6" s="30">
        <v>0</v>
      </c>
      <c r="M6" s="22" t="s">
        <v>26</v>
      </c>
      <c r="N6" s="144" t="s">
        <v>1605</v>
      </c>
      <c r="O6" s="17"/>
      <c r="P6" s="13"/>
      <c r="Q6" s="13"/>
      <c r="R6" s="31">
        <v>4909603.0783000002</v>
      </c>
      <c r="S6" s="48">
        <v>44581</v>
      </c>
      <c r="T6" s="49" t="s">
        <v>195</v>
      </c>
      <c r="U6" s="68" t="s">
        <v>1235</v>
      </c>
      <c r="V6" s="60"/>
      <c r="W6" s="60"/>
      <c r="X6" s="60"/>
      <c r="Y6" s="60"/>
      <c r="Z6" s="60"/>
      <c r="AA6" s="60"/>
    </row>
    <row r="7" spans="1:27" ht="40.5">
      <c r="A7" s="9" t="s">
        <v>1606</v>
      </c>
      <c r="B7" s="29">
        <v>44447</v>
      </c>
      <c r="C7" s="20" t="s">
        <v>20</v>
      </c>
      <c r="D7" s="6" t="s">
        <v>1607</v>
      </c>
      <c r="E7" s="8" t="s">
        <v>1608</v>
      </c>
      <c r="F7" s="6" t="s">
        <v>1609</v>
      </c>
      <c r="G7" s="128" t="s">
        <v>1610</v>
      </c>
      <c r="H7" s="20">
        <v>40391595.75</v>
      </c>
      <c r="I7" s="21">
        <v>44509</v>
      </c>
      <c r="J7" s="6" t="s">
        <v>1611</v>
      </c>
      <c r="K7" s="27">
        <v>44518</v>
      </c>
      <c r="L7" s="30">
        <v>0</v>
      </c>
      <c r="M7" s="22" t="s">
        <v>26</v>
      </c>
      <c r="N7" s="144" t="s">
        <v>1612</v>
      </c>
      <c r="O7" s="17"/>
      <c r="P7" s="13"/>
      <c r="Q7" s="13"/>
      <c r="R7" s="31">
        <v>40391595.75</v>
      </c>
      <c r="S7" s="18">
        <v>44553</v>
      </c>
      <c r="T7" s="19" t="s">
        <v>34</v>
      </c>
      <c r="U7" s="68" t="s">
        <v>481</v>
      </c>
      <c r="V7" s="176"/>
      <c r="W7" s="176"/>
      <c r="X7" s="176"/>
      <c r="Y7" s="176"/>
      <c r="Z7" s="176"/>
      <c r="AA7" s="176"/>
    </row>
    <row r="8" spans="1:27" ht="54">
      <c r="A8" s="9" t="s">
        <v>1613</v>
      </c>
      <c r="B8" s="29">
        <v>44461</v>
      </c>
      <c r="C8" s="20" t="s">
        <v>130</v>
      </c>
      <c r="D8" s="6" t="s">
        <v>1614</v>
      </c>
      <c r="E8" s="8" t="s">
        <v>1615</v>
      </c>
      <c r="F8" s="6" t="s">
        <v>1616</v>
      </c>
      <c r="G8" s="128" t="s">
        <v>1617</v>
      </c>
      <c r="H8" s="20">
        <v>42389102</v>
      </c>
      <c r="I8" s="21">
        <v>44518</v>
      </c>
      <c r="J8" s="6" t="s">
        <v>1618</v>
      </c>
      <c r="K8" s="27">
        <v>44530</v>
      </c>
      <c r="L8" s="30">
        <v>0</v>
      </c>
      <c r="M8" s="22" t="s">
        <v>26</v>
      </c>
      <c r="N8" s="144" t="s">
        <v>1619</v>
      </c>
      <c r="O8" s="17"/>
      <c r="P8" s="23"/>
      <c r="Q8" s="13"/>
      <c r="R8" s="31">
        <v>42389102</v>
      </c>
      <c r="S8" s="48">
        <v>44581</v>
      </c>
      <c r="T8" s="49" t="s">
        <v>195</v>
      </c>
      <c r="U8" s="68" t="s">
        <v>1235</v>
      </c>
      <c r="V8" s="176"/>
      <c r="W8" s="176"/>
      <c r="X8" s="176"/>
      <c r="Y8" s="176"/>
      <c r="Z8" s="176"/>
      <c r="AA8" s="176"/>
    </row>
    <row r="9" spans="1:27" ht="27">
      <c r="A9" s="9" t="s">
        <v>1620</v>
      </c>
      <c r="B9" s="29">
        <v>44460</v>
      </c>
      <c r="C9" s="10" t="s">
        <v>169</v>
      </c>
      <c r="D9" s="6" t="s">
        <v>1614</v>
      </c>
      <c r="E9" s="8" t="s">
        <v>1621</v>
      </c>
      <c r="F9" s="6" t="s">
        <v>1622</v>
      </c>
      <c r="G9" s="6" t="s">
        <v>1622</v>
      </c>
      <c r="H9" s="6" t="s">
        <v>1622</v>
      </c>
      <c r="I9" s="6" t="s">
        <v>1622</v>
      </c>
      <c r="J9" s="6" t="s">
        <v>1622</v>
      </c>
      <c r="K9" s="6" t="s">
        <v>1622</v>
      </c>
      <c r="L9" s="6" t="s">
        <v>1622</v>
      </c>
      <c r="M9" s="22" t="s">
        <v>26</v>
      </c>
      <c r="N9" s="177" t="s">
        <v>1622</v>
      </c>
      <c r="O9" s="178" t="s">
        <v>1622</v>
      </c>
      <c r="P9" s="6" t="s">
        <v>1622</v>
      </c>
      <c r="Q9" s="22" t="s">
        <v>1622</v>
      </c>
      <c r="R9" s="177" t="s">
        <v>1622</v>
      </c>
      <c r="S9" s="178" t="s">
        <v>1622</v>
      </c>
      <c r="T9" s="6" t="s">
        <v>1622</v>
      </c>
      <c r="U9" s="6" t="s">
        <v>1622</v>
      </c>
      <c r="V9" s="176"/>
      <c r="W9" s="176"/>
      <c r="X9" s="176"/>
      <c r="Y9" s="176"/>
      <c r="Z9" s="176"/>
      <c r="AA9" s="176"/>
    </row>
    <row r="10" spans="1:27" ht="54">
      <c r="A10" s="9" t="s">
        <v>1623</v>
      </c>
      <c r="B10" s="29">
        <v>44460</v>
      </c>
      <c r="C10" s="20" t="s">
        <v>78</v>
      </c>
      <c r="D10" s="6" t="s">
        <v>1624</v>
      </c>
      <c r="E10" s="8" t="s">
        <v>1625</v>
      </c>
      <c r="F10" s="6" t="s">
        <v>1626</v>
      </c>
      <c r="G10" s="128" t="s">
        <v>1627</v>
      </c>
      <c r="H10" s="20">
        <v>63483865.350000001</v>
      </c>
      <c r="I10" s="21">
        <v>44539</v>
      </c>
      <c r="J10" s="6" t="s">
        <v>1628</v>
      </c>
      <c r="K10" s="27">
        <v>44550</v>
      </c>
      <c r="L10" s="30">
        <v>0</v>
      </c>
      <c r="M10" s="22" t="s">
        <v>26</v>
      </c>
      <c r="N10" s="144" t="s">
        <v>1629</v>
      </c>
      <c r="O10" s="179"/>
      <c r="P10" s="180"/>
      <c r="Q10" s="181"/>
      <c r="R10" s="31">
        <v>63483865.350000001</v>
      </c>
      <c r="S10" s="48">
        <v>44581</v>
      </c>
      <c r="T10" s="49" t="s">
        <v>349</v>
      </c>
      <c r="U10" s="68" t="s">
        <v>481</v>
      </c>
      <c r="V10" s="176"/>
      <c r="W10" s="176"/>
      <c r="X10" s="176"/>
      <c r="Y10" s="176"/>
      <c r="Z10" s="176"/>
      <c r="AA10" s="176"/>
    </row>
    <row r="11" spans="1:27" ht="54">
      <c r="A11" s="9" t="s">
        <v>1623</v>
      </c>
      <c r="B11" s="29">
        <v>44460</v>
      </c>
      <c r="C11" s="20" t="s">
        <v>78</v>
      </c>
      <c r="D11" s="6" t="s">
        <v>1624</v>
      </c>
      <c r="E11" s="8" t="s">
        <v>1625</v>
      </c>
      <c r="F11" s="6" t="s">
        <v>1231</v>
      </c>
      <c r="G11" s="128" t="s">
        <v>1630</v>
      </c>
      <c r="H11" s="20">
        <v>2634362.35</v>
      </c>
      <c r="I11" s="27">
        <v>44538</v>
      </c>
      <c r="J11" s="6" t="s">
        <v>1631</v>
      </c>
      <c r="K11" s="27">
        <v>44547</v>
      </c>
      <c r="L11" s="30">
        <v>0</v>
      </c>
      <c r="M11" s="22" t="s">
        <v>26</v>
      </c>
      <c r="N11" s="182" t="s">
        <v>1632</v>
      </c>
      <c r="O11" s="183"/>
      <c r="P11" s="184"/>
      <c r="Q11" s="185"/>
      <c r="R11" s="16">
        <v>2634362.35</v>
      </c>
      <c r="S11" s="48">
        <v>44581</v>
      </c>
      <c r="T11" s="49" t="s">
        <v>349</v>
      </c>
      <c r="U11" s="68" t="s">
        <v>481</v>
      </c>
      <c r="V11" s="176"/>
      <c r="W11" s="176"/>
      <c r="X11" s="176"/>
      <c r="Y11" s="176"/>
      <c r="Z11" s="176"/>
      <c r="AA11" s="176"/>
    </row>
    <row r="12" spans="1:27" ht="38.25" customHeight="1">
      <c r="A12" s="253" t="s">
        <v>350</v>
      </c>
      <c r="B12" s="254"/>
      <c r="C12" s="254"/>
      <c r="D12" s="254"/>
      <c r="E12" s="254"/>
      <c r="F12" s="254"/>
      <c r="G12" s="254"/>
      <c r="H12" s="186">
        <f>SUM(H2:H11)</f>
        <v>166227438.47299999</v>
      </c>
      <c r="I12" s="253" t="s">
        <v>350</v>
      </c>
      <c r="J12" s="254"/>
      <c r="K12" s="254"/>
      <c r="L12" s="254"/>
      <c r="M12" s="254"/>
      <c r="N12" s="254"/>
      <c r="O12" s="59">
        <f t="shared" ref="O12:R12" si="0">SUM(O2:O11)</f>
        <v>0</v>
      </c>
      <c r="P12" s="59">
        <f t="shared" si="0"/>
        <v>0</v>
      </c>
      <c r="Q12" s="59">
        <f t="shared" si="0"/>
        <v>8712386.0958999991</v>
      </c>
      <c r="R12" s="59">
        <f t="shared" si="0"/>
        <v>157515052.37709999</v>
      </c>
      <c r="S12" s="171">
        <f>SUM(O12:R12)</f>
        <v>166227438.47299999</v>
      </c>
      <c r="T12" s="187"/>
      <c r="U12" s="188"/>
      <c r="V12" s="60"/>
      <c r="W12" s="60"/>
      <c r="X12" s="176"/>
      <c r="Y12" s="176"/>
      <c r="Z12" s="176"/>
      <c r="AA12" s="176"/>
    </row>
    <row r="13" spans="1:27" ht="14.5">
      <c r="A13" s="189"/>
      <c r="B13" s="190"/>
      <c r="C13" s="190"/>
      <c r="D13" s="176"/>
      <c r="E13" s="176"/>
      <c r="F13" s="176"/>
      <c r="G13" s="189"/>
      <c r="H13" s="190"/>
      <c r="I13" s="191"/>
      <c r="J13" s="189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</row>
    <row r="14" spans="1:27" ht="14.5">
      <c r="A14" s="189"/>
      <c r="B14" s="190"/>
      <c r="C14" s="190"/>
      <c r="D14" s="176"/>
      <c r="E14" s="176"/>
      <c r="F14" s="176"/>
      <c r="G14" s="189"/>
      <c r="H14" s="190"/>
      <c r="I14" s="191"/>
      <c r="J14" s="189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</row>
    <row r="15" spans="1:27" ht="14.5">
      <c r="A15" s="189"/>
      <c r="B15" s="190"/>
      <c r="C15" s="190"/>
      <c r="D15" s="176"/>
      <c r="E15" s="176"/>
      <c r="F15" s="176"/>
      <c r="G15" s="189"/>
      <c r="H15" s="190"/>
      <c r="I15" s="191"/>
      <c r="J15" s="189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</row>
    <row r="16" spans="1:27" ht="14.5">
      <c r="A16" s="189"/>
      <c r="B16" s="190"/>
      <c r="C16" s="190"/>
      <c r="D16" s="176"/>
      <c r="E16" s="176"/>
      <c r="F16" s="176"/>
      <c r="G16" s="192"/>
      <c r="H16" s="190"/>
      <c r="I16" s="191"/>
      <c r="J16" s="189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1:27" ht="14.5">
      <c r="A17" s="189"/>
      <c r="B17" s="190"/>
      <c r="C17" s="190"/>
      <c r="D17" s="176"/>
      <c r="E17" s="176"/>
      <c r="F17" s="176"/>
      <c r="G17" s="189"/>
      <c r="H17" s="190"/>
      <c r="I17" s="191"/>
      <c r="J17" s="189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7" ht="14.5">
      <c r="A18" s="189"/>
      <c r="B18" s="190"/>
      <c r="C18" s="190"/>
      <c r="D18" s="176"/>
      <c r="E18" s="176"/>
      <c r="F18" s="176"/>
      <c r="G18" s="189"/>
      <c r="H18" s="190"/>
      <c r="I18" s="191"/>
      <c r="J18" s="189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</row>
    <row r="19" spans="1:27" ht="14.5">
      <c r="A19" s="189"/>
      <c r="B19" s="190"/>
      <c r="C19" s="190"/>
      <c r="D19" s="176"/>
      <c r="E19" s="176"/>
      <c r="F19" s="176"/>
      <c r="G19" s="189"/>
      <c r="H19" s="190"/>
      <c r="I19" s="191"/>
      <c r="J19" s="189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</row>
    <row r="20" spans="1:27" ht="14.5">
      <c r="A20" s="189"/>
      <c r="B20" s="190"/>
      <c r="C20" s="190"/>
      <c r="D20" s="176"/>
      <c r="E20" s="176"/>
      <c r="F20" s="176"/>
      <c r="G20" s="189"/>
      <c r="H20" s="190"/>
      <c r="I20" s="191"/>
      <c r="J20" s="189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</row>
    <row r="21" spans="1:27" ht="14.5">
      <c r="A21" s="189"/>
      <c r="B21" s="190"/>
      <c r="C21" s="190"/>
      <c r="D21" s="176"/>
      <c r="E21" s="176"/>
      <c r="F21" s="176"/>
      <c r="G21" s="189"/>
      <c r="H21" s="190"/>
      <c r="I21" s="191"/>
      <c r="J21" s="189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</row>
    <row r="22" spans="1:27" ht="14.5">
      <c r="A22" s="189"/>
      <c r="B22" s="190"/>
      <c r="C22" s="190"/>
      <c r="D22" s="176"/>
      <c r="E22" s="176"/>
      <c r="F22" s="176"/>
      <c r="G22" s="189"/>
      <c r="H22" s="190"/>
      <c r="I22" s="191"/>
      <c r="J22" s="189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1:27" ht="14.5">
      <c r="A23" s="189"/>
      <c r="B23" s="190"/>
      <c r="C23" s="190"/>
      <c r="D23" s="176"/>
      <c r="E23" s="176"/>
      <c r="F23" s="176"/>
      <c r="G23" s="189"/>
      <c r="H23" s="190"/>
      <c r="I23" s="191"/>
      <c r="J23" s="189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</row>
    <row r="24" spans="1:27" ht="14.5">
      <c r="A24" s="189"/>
      <c r="B24" s="190"/>
      <c r="C24" s="190"/>
      <c r="D24" s="176"/>
      <c r="E24" s="176"/>
      <c r="F24" s="176"/>
      <c r="G24" s="189"/>
      <c r="H24" s="190"/>
      <c r="I24" s="191"/>
      <c r="J24" s="189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</row>
    <row r="25" spans="1:27" ht="14.5">
      <c r="A25" s="189"/>
      <c r="B25" s="190"/>
      <c r="C25" s="190"/>
      <c r="D25" s="176"/>
      <c r="E25" s="176"/>
      <c r="F25" s="176"/>
      <c r="G25" s="189"/>
      <c r="H25" s="190"/>
      <c r="I25" s="191"/>
      <c r="J25" s="189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</row>
    <row r="26" spans="1:27" ht="14.5">
      <c r="A26" s="189"/>
      <c r="B26" s="190"/>
      <c r="C26" s="190"/>
      <c r="D26" s="176"/>
      <c r="E26" s="176"/>
      <c r="F26" s="176"/>
      <c r="G26" s="189"/>
      <c r="H26" s="190"/>
      <c r="I26" s="191"/>
      <c r="J26" s="189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</row>
    <row r="27" spans="1:27" ht="14.5">
      <c r="A27" s="189"/>
      <c r="B27" s="190"/>
      <c r="C27" s="190"/>
      <c r="D27" s="176"/>
      <c r="E27" s="176"/>
      <c r="F27" s="176"/>
      <c r="G27" s="189"/>
      <c r="H27" s="190"/>
      <c r="I27" s="191"/>
      <c r="J27" s="189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</row>
    <row r="28" spans="1:27" ht="14.5">
      <c r="A28" s="189"/>
      <c r="B28" s="190"/>
      <c r="C28" s="190"/>
      <c r="D28" s="176"/>
      <c r="E28" s="176"/>
      <c r="F28" s="176"/>
      <c r="G28" s="189"/>
      <c r="H28" s="190"/>
      <c r="I28" s="191"/>
      <c r="J28" s="189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</row>
    <row r="29" spans="1:27" ht="14.5">
      <c r="A29" s="189"/>
      <c r="B29" s="190"/>
      <c r="C29" s="190"/>
      <c r="D29" s="176"/>
      <c r="E29" s="176"/>
      <c r="F29" s="176"/>
      <c r="G29" s="189"/>
      <c r="H29" s="190"/>
      <c r="I29" s="191"/>
      <c r="J29" s="189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1:27" ht="14.5">
      <c r="A30" s="189"/>
      <c r="B30" s="190"/>
      <c r="C30" s="190"/>
      <c r="D30" s="176"/>
      <c r="E30" s="176"/>
      <c r="F30" s="176"/>
      <c r="G30" s="189"/>
      <c r="H30" s="190"/>
      <c r="I30" s="191"/>
      <c r="J30" s="189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</row>
    <row r="31" spans="1:27" ht="14.5">
      <c r="A31" s="189"/>
      <c r="B31" s="190"/>
      <c r="C31" s="190"/>
      <c r="D31" s="176"/>
      <c r="E31" s="176"/>
      <c r="F31" s="176"/>
      <c r="G31" s="189"/>
      <c r="H31" s="190"/>
      <c r="I31" s="191"/>
      <c r="J31" s="189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</row>
    <row r="32" spans="1:27" ht="14.5">
      <c r="A32" s="189"/>
      <c r="B32" s="190"/>
      <c r="C32" s="190"/>
      <c r="D32" s="176"/>
      <c r="E32" s="176"/>
      <c r="F32" s="176"/>
      <c r="G32" s="189"/>
      <c r="H32" s="190"/>
      <c r="I32" s="191"/>
      <c r="J32" s="189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</row>
    <row r="33" spans="1:27" ht="14.5">
      <c r="A33" s="189"/>
      <c r="B33" s="190"/>
      <c r="C33" s="190"/>
      <c r="D33" s="176"/>
      <c r="E33" s="176"/>
      <c r="F33" s="176"/>
      <c r="G33" s="189"/>
      <c r="H33" s="190"/>
      <c r="I33" s="191"/>
      <c r="J33" s="189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</row>
    <row r="34" spans="1:27" ht="14.5">
      <c r="A34" s="189"/>
      <c r="B34" s="190"/>
      <c r="C34" s="190"/>
      <c r="D34" s="176"/>
      <c r="E34" s="176"/>
      <c r="F34" s="176"/>
      <c r="G34" s="189"/>
      <c r="H34" s="190"/>
      <c r="I34" s="191"/>
      <c r="J34" s="189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</row>
    <row r="35" spans="1:27" ht="14.5">
      <c r="A35" s="189"/>
      <c r="B35" s="190"/>
      <c r="C35" s="190"/>
      <c r="D35" s="176"/>
      <c r="E35" s="176"/>
      <c r="F35" s="176"/>
      <c r="G35" s="189"/>
      <c r="H35" s="190"/>
      <c r="I35" s="191"/>
      <c r="J35" s="189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</row>
    <row r="36" spans="1:27" ht="14.5">
      <c r="A36" s="189"/>
      <c r="B36" s="190"/>
      <c r="C36" s="190"/>
      <c r="D36" s="176"/>
      <c r="E36" s="176"/>
      <c r="F36" s="176"/>
      <c r="G36" s="189"/>
      <c r="H36" s="190"/>
      <c r="I36" s="191"/>
      <c r="J36" s="189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</row>
    <row r="37" spans="1:27" ht="14.5">
      <c r="A37" s="189"/>
      <c r="B37" s="190"/>
      <c r="C37" s="190"/>
      <c r="D37" s="176"/>
      <c r="E37" s="176"/>
      <c r="F37" s="176"/>
      <c r="G37" s="189"/>
      <c r="H37" s="190"/>
      <c r="I37" s="191"/>
      <c r="J37" s="189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</row>
    <row r="38" spans="1:27" ht="14.5">
      <c r="A38" s="189"/>
      <c r="B38" s="190"/>
      <c r="C38" s="190"/>
      <c r="D38" s="176"/>
      <c r="E38" s="176"/>
      <c r="F38" s="176"/>
      <c r="G38" s="189"/>
      <c r="H38" s="190"/>
      <c r="I38" s="191"/>
      <c r="J38" s="189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</row>
    <row r="39" spans="1:27" ht="14.5">
      <c r="A39" s="189"/>
      <c r="B39" s="190"/>
      <c r="C39" s="190"/>
      <c r="D39" s="176"/>
      <c r="E39" s="176"/>
      <c r="F39" s="176"/>
      <c r="G39" s="189"/>
      <c r="H39" s="190"/>
      <c r="I39" s="191"/>
      <c r="J39" s="189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</row>
    <row r="40" spans="1:27" ht="14.5">
      <c r="A40" s="189"/>
      <c r="B40" s="190"/>
      <c r="C40" s="190"/>
      <c r="D40" s="176"/>
      <c r="E40" s="176"/>
      <c r="F40" s="176"/>
      <c r="G40" s="189"/>
      <c r="H40" s="190"/>
      <c r="I40" s="191"/>
      <c r="J40" s="189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</row>
    <row r="41" spans="1:27" ht="14.5">
      <c r="A41" s="189"/>
      <c r="B41" s="190"/>
      <c r="C41" s="190"/>
      <c r="D41" s="176"/>
      <c r="E41" s="176"/>
      <c r="F41" s="176"/>
      <c r="G41" s="189"/>
      <c r="H41" s="190"/>
      <c r="I41" s="191"/>
      <c r="J41" s="189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</row>
    <row r="42" spans="1:27" ht="14.5">
      <c r="A42" s="189"/>
      <c r="B42" s="190"/>
      <c r="C42" s="190"/>
      <c r="D42" s="176"/>
      <c r="E42" s="176"/>
      <c r="F42" s="176"/>
      <c r="G42" s="189"/>
      <c r="H42" s="190"/>
      <c r="I42" s="191"/>
      <c r="J42" s="189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</row>
    <row r="43" spans="1:27" ht="14.5">
      <c r="A43" s="189"/>
      <c r="B43" s="190"/>
      <c r="C43" s="190"/>
      <c r="D43" s="176"/>
      <c r="E43" s="176"/>
      <c r="F43" s="176"/>
      <c r="G43" s="189"/>
      <c r="H43" s="190"/>
      <c r="I43" s="191"/>
      <c r="J43" s="189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</row>
    <row r="44" spans="1:27" ht="14.5">
      <c r="A44" s="189"/>
      <c r="B44" s="190"/>
      <c r="C44" s="190"/>
      <c r="D44" s="176"/>
      <c r="E44" s="176"/>
      <c r="F44" s="176"/>
      <c r="G44" s="189"/>
      <c r="H44" s="190"/>
      <c r="I44" s="191"/>
      <c r="J44" s="189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1:27" ht="14.5">
      <c r="A45" s="189"/>
      <c r="B45" s="190"/>
      <c r="C45" s="190"/>
      <c r="D45" s="176"/>
      <c r="E45" s="176"/>
      <c r="F45" s="176"/>
      <c r="G45" s="189"/>
      <c r="H45" s="190"/>
      <c r="I45" s="191"/>
      <c r="J45" s="189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  <row r="46" spans="1:27" ht="14.5">
      <c r="A46" s="189"/>
      <c r="B46" s="190"/>
      <c r="C46" s="190"/>
      <c r="D46" s="176"/>
      <c r="E46" s="176"/>
      <c r="F46" s="176"/>
      <c r="G46" s="189"/>
      <c r="H46" s="190"/>
      <c r="I46" s="191"/>
      <c r="J46" s="189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</row>
    <row r="47" spans="1:27" ht="14.5">
      <c r="A47" s="189"/>
      <c r="B47" s="190"/>
      <c r="C47" s="190"/>
      <c r="D47" s="176"/>
      <c r="E47" s="176"/>
      <c r="F47" s="176"/>
      <c r="G47" s="189"/>
      <c r="H47" s="190"/>
      <c r="I47" s="191"/>
      <c r="J47" s="189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</row>
    <row r="48" spans="1:27" ht="14.5">
      <c r="A48" s="189"/>
      <c r="B48" s="190"/>
      <c r="C48" s="190"/>
      <c r="D48" s="176"/>
      <c r="E48" s="176"/>
      <c r="F48" s="176"/>
      <c r="G48" s="189"/>
      <c r="H48" s="190"/>
      <c r="I48" s="191"/>
      <c r="J48" s="189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</row>
    <row r="49" spans="1:27" ht="14.5">
      <c r="A49" s="189"/>
      <c r="B49" s="190"/>
      <c r="C49" s="190"/>
      <c r="D49" s="176"/>
      <c r="E49" s="176"/>
      <c r="F49" s="176"/>
      <c r="G49" s="189"/>
      <c r="H49" s="190"/>
      <c r="I49" s="191"/>
      <c r="J49" s="189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</row>
    <row r="50" spans="1:27" ht="14.5">
      <c r="A50" s="189"/>
      <c r="B50" s="190"/>
      <c r="C50" s="190"/>
      <c r="D50" s="176"/>
      <c r="E50" s="176"/>
      <c r="F50" s="176"/>
      <c r="G50" s="189"/>
      <c r="H50" s="190"/>
      <c r="I50" s="191"/>
      <c r="J50" s="189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</row>
    <row r="51" spans="1:27" ht="14.5">
      <c r="A51" s="189"/>
      <c r="B51" s="190"/>
      <c r="C51" s="190"/>
      <c r="D51" s="176"/>
      <c r="E51" s="176"/>
      <c r="F51" s="176"/>
      <c r="G51" s="189"/>
      <c r="H51" s="190"/>
      <c r="I51" s="191"/>
      <c r="J51" s="189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</row>
    <row r="52" spans="1:27" ht="14.5">
      <c r="A52" s="189"/>
      <c r="B52" s="190"/>
      <c r="C52" s="190"/>
      <c r="D52" s="176"/>
      <c r="E52" s="176"/>
      <c r="F52" s="176"/>
      <c r="G52" s="189"/>
      <c r="H52" s="190"/>
      <c r="I52" s="191"/>
      <c r="J52" s="189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</row>
    <row r="53" spans="1:27" ht="14.5">
      <c r="A53" s="189"/>
      <c r="B53" s="190"/>
      <c r="C53" s="190"/>
      <c r="D53" s="176"/>
      <c r="E53" s="176"/>
      <c r="F53" s="176"/>
      <c r="G53" s="189"/>
      <c r="H53" s="190"/>
      <c r="I53" s="191"/>
      <c r="J53" s="189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</row>
    <row r="54" spans="1:27" ht="14.5">
      <c r="A54" s="189"/>
      <c r="B54" s="190"/>
      <c r="C54" s="190"/>
      <c r="D54" s="176"/>
      <c r="E54" s="176"/>
      <c r="F54" s="176"/>
      <c r="G54" s="189"/>
      <c r="H54" s="190"/>
      <c r="I54" s="191"/>
      <c r="J54" s="189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</row>
    <row r="55" spans="1:27" ht="14.5">
      <c r="A55" s="189"/>
      <c r="B55" s="190"/>
      <c r="C55" s="190"/>
      <c r="D55" s="176"/>
      <c r="E55" s="176"/>
      <c r="F55" s="176"/>
      <c r="G55" s="189"/>
      <c r="H55" s="190"/>
      <c r="I55" s="191"/>
      <c r="J55" s="189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</row>
    <row r="56" spans="1:27" ht="14.5">
      <c r="A56" s="189"/>
      <c r="B56" s="190"/>
      <c r="C56" s="190"/>
      <c r="D56" s="176"/>
      <c r="E56" s="176"/>
      <c r="F56" s="176"/>
      <c r="G56" s="189"/>
      <c r="H56" s="190"/>
      <c r="I56" s="191"/>
      <c r="J56" s="189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</row>
    <row r="57" spans="1:27" ht="14.5">
      <c r="A57" s="189"/>
      <c r="B57" s="190"/>
      <c r="C57" s="190"/>
      <c r="D57" s="176"/>
      <c r="E57" s="176"/>
      <c r="F57" s="176"/>
      <c r="G57" s="189"/>
      <c r="H57" s="190"/>
      <c r="I57" s="191"/>
      <c r="J57" s="189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</row>
    <row r="58" spans="1:27" ht="14.5">
      <c r="A58" s="189"/>
      <c r="B58" s="190"/>
      <c r="C58" s="190"/>
      <c r="D58" s="176"/>
      <c r="E58" s="176"/>
      <c r="F58" s="176"/>
      <c r="G58" s="189"/>
      <c r="H58" s="190"/>
      <c r="I58" s="191"/>
      <c r="J58" s="189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59" spans="1:27" ht="14.5">
      <c r="A59" s="189"/>
      <c r="B59" s="190"/>
      <c r="C59" s="190"/>
      <c r="D59" s="176"/>
      <c r="E59" s="176"/>
      <c r="F59" s="176"/>
      <c r="G59" s="189"/>
      <c r="H59" s="190"/>
      <c r="I59" s="191"/>
      <c r="J59" s="189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</row>
    <row r="60" spans="1:27" ht="14.5">
      <c r="A60" s="189"/>
      <c r="B60" s="190"/>
      <c r="C60" s="190"/>
      <c r="D60" s="176"/>
      <c r="E60" s="176"/>
      <c r="F60" s="176"/>
      <c r="G60" s="189"/>
      <c r="H60" s="190"/>
      <c r="I60" s="191"/>
      <c r="J60" s="189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</row>
    <row r="61" spans="1:27" ht="14.5">
      <c r="A61" s="189"/>
      <c r="B61" s="190"/>
      <c r="C61" s="190"/>
      <c r="D61" s="176"/>
      <c r="E61" s="176"/>
      <c r="F61" s="176"/>
      <c r="G61" s="189"/>
      <c r="H61" s="190"/>
      <c r="I61" s="191"/>
      <c r="J61" s="189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</row>
    <row r="62" spans="1:27" ht="14.5">
      <c r="A62" s="189"/>
      <c r="B62" s="190"/>
      <c r="C62" s="190"/>
      <c r="D62" s="176"/>
      <c r="E62" s="176"/>
      <c r="F62" s="176"/>
      <c r="G62" s="189"/>
      <c r="H62" s="190"/>
      <c r="I62" s="191"/>
      <c r="J62" s="189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</row>
    <row r="63" spans="1:27" ht="14.5">
      <c r="A63" s="189"/>
      <c r="B63" s="190"/>
      <c r="C63" s="190"/>
      <c r="D63" s="176"/>
      <c r="E63" s="176"/>
      <c r="F63" s="176"/>
      <c r="G63" s="189"/>
      <c r="H63" s="190"/>
      <c r="I63" s="191"/>
      <c r="J63" s="189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</row>
    <row r="64" spans="1:27" ht="14.5">
      <c r="A64" s="189"/>
      <c r="B64" s="190"/>
      <c r="C64" s="190"/>
      <c r="D64" s="176"/>
      <c r="E64" s="176"/>
      <c r="F64" s="176"/>
      <c r="G64" s="189"/>
      <c r="H64" s="190"/>
      <c r="I64" s="191"/>
      <c r="J64" s="189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</row>
    <row r="65" spans="1:27" ht="14.5">
      <c r="A65" s="189"/>
      <c r="B65" s="190"/>
      <c r="C65" s="190"/>
      <c r="D65" s="176"/>
      <c r="E65" s="176"/>
      <c r="F65" s="176"/>
      <c r="G65" s="189"/>
      <c r="H65" s="190"/>
      <c r="I65" s="191"/>
      <c r="J65" s="189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6" spans="1:27" ht="14.5">
      <c r="A66" s="189"/>
      <c r="B66" s="190"/>
      <c r="C66" s="190"/>
      <c r="D66" s="176"/>
      <c r="E66" s="176"/>
      <c r="F66" s="176"/>
      <c r="G66" s="189"/>
      <c r="H66" s="190"/>
      <c r="I66" s="191"/>
      <c r="J66" s="189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</row>
    <row r="67" spans="1:27" ht="14.5">
      <c r="A67" s="189"/>
      <c r="B67" s="190"/>
      <c r="C67" s="190"/>
      <c r="D67" s="176"/>
      <c r="E67" s="176"/>
      <c r="F67" s="176"/>
      <c r="G67" s="189"/>
      <c r="H67" s="190"/>
      <c r="I67" s="191"/>
      <c r="J67" s="189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</row>
    <row r="68" spans="1:27" ht="14.5">
      <c r="A68" s="189"/>
      <c r="B68" s="190"/>
      <c r="C68" s="190"/>
      <c r="D68" s="176"/>
      <c r="E68" s="176"/>
      <c r="F68" s="176"/>
      <c r="G68" s="189"/>
      <c r="H68" s="190"/>
      <c r="I68" s="191"/>
      <c r="J68" s="189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</row>
    <row r="69" spans="1:27" ht="14.5">
      <c r="A69" s="189"/>
      <c r="B69" s="190"/>
      <c r="C69" s="190"/>
      <c r="D69" s="176"/>
      <c r="E69" s="176"/>
      <c r="F69" s="176"/>
      <c r="G69" s="189"/>
      <c r="H69" s="190"/>
      <c r="I69" s="191"/>
      <c r="J69" s="189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</row>
    <row r="70" spans="1:27" ht="14.5">
      <c r="A70" s="189"/>
      <c r="B70" s="190"/>
      <c r="C70" s="190"/>
      <c r="D70" s="176"/>
      <c r="E70" s="176"/>
      <c r="F70" s="176"/>
      <c r="G70" s="189"/>
      <c r="H70" s="190"/>
      <c r="I70" s="191"/>
      <c r="J70" s="189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</row>
    <row r="71" spans="1:27" ht="14.5">
      <c r="A71" s="189"/>
      <c r="B71" s="190"/>
      <c r="C71" s="190"/>
      <c r="D71" s="176"/>
      <c r="E71" s="176"/>
      <c r="F71" s="176"/>
      <c r="G71" s="189"/>
      <c r="H71" s="190"/>
      <c r="I71" s="191"/>
      <c r="J71" s="189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</row>
    <row r="72" spans="1:27" ht="14.5">
      <c r="A72" s="189"/>
      <c r="B72" s="190"/>
      <c r="C72" s="190"/>
      <c r="D72" s="176"/>
      <c r="E72" s="176"/>
      <c r="F72" s="176"/>
      <c r="G72" s="189"/>
      <c r="H72" s="190"/>
      <c r="I72" s="191"/>
      <c r="J72" s="189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</row>
    <row r="73" spans="1:27" ht="14.5">
      <c r="A73" s="189"/>
      <c r="B73" s="190"/>
      <c r="C73" s="190"/>
      <c r="D73" s="176"/>
      <c r="E73" s="176"/>
      <c r="F73" s="176"/>
      <c r="G73" s="189"/>
      <c r="H73" s="190"/>
      <c r="I73" s="191"/>
      <c r="J73" s="189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</row>
    <row r="74" spans="1:27" ht="14.5">
      <c r="A74" s="189"/>
      <c r="B74" s="190"/>
      <c r="C74" s="190"/>
      <c r="D74" s="176"/>
      <c r="E74" s="176"/>
      <c r="F74" s="176"/>
      <c r="G74" s="189"/>
      <c r="H74" s="190"/>
      <c r="I74" s="191"/>
      <c r="J74" s="189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</row>
    <row r="75" spans="1:27" ht="14.5">
      <c r="A75" s="189"/>
      <c r="B75" s="190"/>
      <c r="C75" s="190"/>
      <c r="D75" s="176"/>
      <c r="E75" s="176"/>
      <c r="F75" s="176"/>
      <c r="G75" s="189"/>
      <c r="H75" s="190"/>
      <c r="I75" s="191"/>
      <c r="J75" s="189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</row>
    <row r="76" spans="1:27" ht="14.5">
      <c r="A76" s="189"/>
      <c r="B76" s="190"/>
      <c r="C76" s="190"/>
      <c r="D76" s="176"/>
      <c r="E76" s="176"/>
      <c r="F76" s="176"/>
      <c r="G76" s="189"/>
      <c r="H76" s="190"/>
      <c r="I76" s="191"/>
      <c r="J76" s="189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</row>
    <row r="77" spans="1:27" ht="14.5">
      <c r="A77" s="189"/>
      <c r="B77" s="190"/>
      <c r="C77" s="190"/>
      <c r="D77" s="176"/>
      <c r="E77" s="176"/>
      <c r="F77" s="176"/>
      <c r="G77" s="189"/>
      <c r="H77" s="190"/>
      <c r="I77" s="191"/>
      <c r="J77" s="189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</row>
    <row r="78" spans="1:27" ht="14.5">
      <c r="A78" s="189"/>
      <c r="B78" s="190"/>
      <c r="C78" s="190"/>
      <c r="D78" s="176"/>
      <c r="E78" s="176"/>
      <c r="F78" s="176"/>
      <c r="G78" s="189"/>
      <c r="H78" s="190"/>
      <c r="I78" s="191"/>
      <c r="J78" s="189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</row>
    <row r="79" spans="1:27" ht="14.5">
      <c r="A79" s="189"/>
      <c r="B79" s="190"/>
      <c r="C79" s="190"/>
      <c r="D79" s="176"/>
      <c r="E79" s="176"/>
      <c r="F79" s="176"/>
      <c r="G79" s="189"/>
      <c r="H79" s="190"/>
      <c r="I79" s="191"/>
      <c r="J79" s="189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</row>
    <row r="80" spans="1:27" ht="14.5">
      <c r="A80" s="189"/>
      <c r="B80" s="190"/>
      <c r="C80" s="190"/>
      <c r="D80" s="176"/>
      <c r="E80" s="176"/>
      <c r="F80" s="176"/>
      <c r="G80" s="189"/>
      <c r="H80" s="190"/>
      <c r="I80" s="191"/>
      <c r="J80" s="189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</row>
    <row r="81" spans="1:27" ht="14.5">
      <c r="A81" s="189"/>
      <c r="B81" s="190"/>
      <c r="C81" s="190"/>
      <c r="D81" s="176"/>
      <c r="E81" s="176"/>
      <c r="F81" s="176"/>
      <c r="G81" s="189"/>
      <c r="H81" s="190"/>
      <c r="I81" s="191"/>
      <c r="J81" s="189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</row>
    <row r="82" spans="1:27" ht="14.5">
      <c r="A82" s="189"/>
      <c r="B82" s="190"/>
      <c r="C82" s="190"/>
      <c r="D82" s="176"/>
      <c r="E82" s="176"/>
      <c r="F82" s="176"/>
      <c r="G82" s="189"/>
      <c r="H82" s="190"/>
      <c r="I82" s="191"/>
      <c r="J82" s="189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</row>
    <row r="83" spans="1:27" ht="14.5">
      <c r="A83" s="189"/>
      <c r="B83" s="190"/>
      <c r="C83" s="190"/>
      <c r="D83" s="176"/>
      <c r="E83" s="176"/>
      <c r="F83" s="176"/>
      <c r="G83" s="189"/>
      <c r="H83" s="190"/>
      <c r="I83" s="191"/>
      <c r="J83" s="189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</row>
    <row r="84" spans="1:27" ht="14.5">
      <c r="A84" s="189"/>
      <c r="B84" s="190"/>
      <c r="C84" s="190"/>
      <c r="D84" s="176"/>
      <c r="E84" s="176"/>
      <c r="F84" s="176"/>
      <c r="G84" s="189"/>
      <c r="H84" s="190"/>
      <c r="I84" s="191"/>
      <c r="J84" s="189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</row>
    <row r="85" spans="1:27" ht="14.5">
      <c r="A85" s="189"/>
      <c r="B85" s="190"/>
      <c r="C85" s="190"/>
      <c r="D85" s="176"/>
      <c r="E85" s="176"/>
      <c r="F85" s="176"/>
      <c r="G85" s="189"/>
      <c r="H85" s="190"/>
      <c r="I85" s="191"/>
      <c r="J85" s="189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</row>
    <row r="86" spans="1:27" ht="14.5">
      <c r="A86" s="189"/>
      <c r="B86" s="190"/>
      <c r="C86" s="190"/>
      <c r="D86" s="176"/>
      <c r="E86" s="176"/>
      <c r="F86" s="176"/>
      <c r="G86" s="189"/>
      <c r="H86" s="190"/>
      <c r="I86" s="191"/>
      <c r="J86" s="189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</row>
    <row r="87" spans="1:27" ht="14.5">
      <c r="A87" s="189"/>
      <c r="B87" s="190"/>
      <c r="C87" s="190"/>
      <c r="D87" s="176"/>
      <c r="E87" s="176"/>
      <c r="F87" s="176"/>
      <c r="G87" s="189"/>
      <c r="H87" s="190"/>
      <c r="I87" s="191"/>
      <c r="J87" s="189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</row>
    <row r="88" spans="1:27" ht="14.5">
      <c r="A88" s="189"/>
      <c r="B88" s="190"/>
      <c r="C88" s="190"/>
      <c r="D88" s="176"/>
      <c r="E88" s="176"/>
      <c r="F88" s="176"/>
      <c r="G88" s="189"/>
      <c r="H88" s="190"/>
      <c r="I88" s="191"/>
      <c r="J88" s="189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</row>
    <row r="89" spans="1:27" ht="14.5">
      <c r="A89" s="189"/>
      <c r="B89" s="190"/>
      <c r="C89" s="190"/>
      <c r="D89" s="176"/>
      <c r="E89" s="176"/>
      <c r="F89" s="176"/>
      <c r="G89" s="189"/>
      <c r="H89" s="190"/>
      <c r="I89" s="191"/>
      <c r="J89" s="189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</row>
    <row r="90" spans="1:27" ht="14.5">
      <c r="A90" s="189"/>
      <c r="B90" s="190"/>
      <c r="C90" s="190"/>
      <c r="D90" s="176"/>
      <c r="E90" s="176"/>
      <c r="F90" s="176"/>
      <c r="G90" s="189"/>
      <c r="H90" s="190"/>
      <c r="I90" s="191"/>
      <c r="J90" s="189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</row>
    <row r="91" spans="1:27" ht="14.5">
      <c r="A91" s="189"/>
      <c r="B91" s="190"/>
      <c r="C91" s="190"/>
      <c r="D91" s="176"/>
      <c r="E91" s="176"/>
      <c r="F91" s="176"/>
      <c r="G91" s="189"/>
      <c r="H91" s="190"/>
      <c r="I91" s="191"/>
      <c r="J91" s="189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</row>
    <row r="92" spans="1:27" ht="14.5">
      <c r="A92" s="189"/>
      <c r="B92" s="190"/>
      <c r="C92" s="190"/>
      <c r="D92" s="176"/>
      <c r="E92" s="176"/>
      <c r="F92" s="176"/>
      <c r="G92" s="189"/>
      <c r="H92" s="190"/>
      <c r="I92" s="191"/>
      <c r="J92" s="189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</row>
    <row r="93" spans="1:27" ht="14.5">
      <c r="A93" s="189"/>
      <c r="B93" s="190"/>
      <c r="C93" s="190"/>
      <c r="D93" s="176"/>
      <c r="E93" s="176"/>
      <c r="F93" s="176"/>
      <c r="G93" s="189"/>
      <c r="H93" s="190"/>
      <c r="I93" s="191"/>
      <c r="J93" s="189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</row>
    <row r="94" spans="1:27" ht="14.5">
      <c r="A94" s="189"/>
      <c r="B94" s="190"/>
      <c r="C94" s="190"/>
      <c r="D94" s="176"/>
      <c r="E94" s="176"/>
      <c r="F94" s="176"/>
      <c r="G94" s="189"/>
      <c r="H94" s="190"/>
      <c r="I94" s="191"/>
      <c r="J94" s="189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</row>
    <row r="95" spans="1:27" ht="14.5">
      <c r="A95" s="189"/>
      <c r="B95" s="190"/>
      <c r="C95" s="190"/>
      <c r="D95" s="176"/>
      <c r="E95" s="176"/>
      <c r="F95" s="176"/>
      <c r="G95" s="189"/>
      <c r="H95" s="190"/>
      <c r="I95" s="191"/>
      <c r="J95" s="189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</row>
    <row r="96" spans="1:27" ht="14.5">
      <c r="A96" s="189"/>
      <c r="B96" s="190"/>
      <c r="C96" s="190"/>
      <c r="D96" s="176"/>
      <c r="E96" s="176"/>
      <c r="F96" s="176"/>
      <c r="G96" s="189"/>
      <c r="H96" s="190"/>
      <c r="I96" s="191"/>
      <c r="J96" s="189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</row>
    <row r="97" spans="1:27" ht="14.5">
      <c r="A97" s="189"/>
      <c r="B97" s="190"/>
      <c r="C97" s="190"/>
      <c r="D97" s="176"/>
      <c r="E97" s="176"/>
      <c r="F97" s="176"/>
      <c r="G97" s="189"/>
      <c r="H97" s="190"/>
      <c r="I97" s="191"/>
      <c r="J97" s="189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</row>
    <row r="98" spans="1:27" ht="14.5">
      <c r="A98" s="189"/>
      <c r="B98" s="190"/>
      <c r="C98" s="190"/>
      <c r="D98" s="176"/>
      <c r="E98" s="176"/>
      <c r="F98" s="176"/>
      <c r="G98" s="189"/>
      <c r="H98" s="190"/>
      <c r="I98" s="191"/>
      <c r="J98" s="189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</row>
    <row r="99" spans="1:27" ht="14.5">
      <c r="A99" s="189"/>
      <c r="B99" s="190"/>
      <c r="C99" s="190"/>
      <c r="D99" s="176"/>
      <c r="E99" s="176"/>
      <c r="F99" s="176"/>
      <c r="G99" s="189"/>
      <c r="H99" s="190"/>
      <c r="I99" s="191"/>
      <c r="J99" s="189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</row>
    <row r="100" spans="1:27" ht="14.5">
      <c r="A100" s="189"/>
      <c r="B100" s="190"/>
      <c r="C100" s="190"/>
      <c r="D100" s="176"/>
      <c r="E100" s="176"/>
      <c r="F100" s="176"/>
      <c r="G100" s="189"/>
      <c r="H100" s="190"/>
      <c r="I100" s="191"/>
      <c r="J100" s="189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</row>
    <row r="101" spans="1:27" ht="14.5">
      <c r="A101" s="189"/>
      <c r="B101" s="190"/>
      <c r="C101" s="190"/>
      <c r="D101" s="176"/>
      <c r="E101" s="176"/>
      <c r="F101" s="176"/>
      <c r="G101" s="189"/>
      <c r="H101" s="190"/>
      <c r="I101" s="191"/>
      <c r="J101" s="189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</row>
    <row r="102" spans="1:27" ht="14.5">
      <c r="A102" s="189"/>
      <c r="B102" s="190"/>
      <c r="C102" s="190"/>
      <c r="D102" s="176"/>
      <c r="E102" s="176"/>
      <c r="F102" s="176"/>
      <c r="G102" s="189"/>
      <c r="H102" s="190"/>
      <c r="I102" s="191"/>
      <c r="J102" s="189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</row>
    <row r="103" spans="1:27" ht="14.5">
      <c r="A103" s="189"/>
      <c r="B103" s="190"/>
      <c r="C103" s="190"/>
      <c r="D103" s="176"/>
      <c r="E103" s="176"/>
      <c r="F103" s="176"/>
      <c r="G103" s="189"/>
      <c r="H103" s="190"/>
      <c r="I103" s="191"/>
      <c r="J103" s="189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</row>
    <row r="104" spans="1:27" ht="14.5">
      <c r="A104" s="189"/>
      <c r="B104" s="190"/>
      <c r="C104" s="190"/>
      <c r="D104" s="176"/>
      <c r="E104" s="176"/>
      <c r="F104" s="176"/>
      <c r="G104" s="189"/>
      <c r="H104" s="190"/>
      <c r="I104" s="191"/>
      <c r="J104" s="189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</row>
    <row r="105" spans="1:27" ht="14.5">
      <c r="A105" s="189"/>
      <c r="B105" s="190"/>
      <c r="C105" s="190"/>
      <c r="D105" s="176"/>
      <c r="E105" s="176"/>
      <c r="F105" s="176"/>
      <c r="G105" s="189"/>
      <c r="H105" s="190"/>
      <c r="I105" s="191"/>
      <c r="J105" s="189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</row>
    <row r="106" spans="1:27" ht="14.5">
      <c r="A106" s="189"/>
      <c r="B106" s="190"/>
      <c r="C106" s="190"/>
      <c r="D106" s="176"/>
      <c r="E106" s="176"/>
      <c r="F106" s="176"/>
      <c r="G106" s="189"/>
      <c r="H106" s="190"/>
      <c r="I106" s="191"/>
      <c r="J106" s="189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</row>
    <row r="107" spans="1:27" ht="14.5">
      <c r="A107" s="189"/>
      <c r="B107" s="190"/>
      <c r="C107" s="190"/>
      <c r="D107" s="176"/>
      <c r="E107" s="176"/>
      <c r="F107" s="176"/>
      <c r="G107" s="189"/>
      <c r="H107" s="190"/>
      <c r="I107" s="191"/>
      <c r="J107" s="189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</row>
    <row r="108" spans="1:27" ht="14.5">
      <c r="A108" s="189"/>
      <c r="B108" s="190"/>
      <c r="C108" s="190"/>
      <c r="D108" s="176"/>
      <c r="E108" s="176"/>
      <c r="F108" s="176"/>
      <c r="G108" s="189"/>
      <c r="H108" s="190"/>
      <c r="I108" s="191"/>
      <c r="J108" s="189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</row>
    <row r="109" spans="1:27" ht="14.5">
      <c r="A109" s="189"/>
      <c r="B109" s="190"/>
      <c r="C109" s="190"/>
      <c r="D109" s="176"/>
      <c r="E109" s="176"/>
      <c r="F109" s="176"/>
      <c r="G109" s="189"/>
      <c r="H109" s="190"/>
      <c r="I109" s="191"/>
      <c r="J109" s="189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</row>
    <row r="110" spans="1:27" ht="14.5">
      <c r="A110" s="189"/>
      <c r="B110" s="190"/>
      <c r="C110" s="190"/>
      <c r="D110" s="176"/>
      <c r="E110" s="176"/>
      <c r="F110" s="176"/>
      <c r="G110" s="189"/>
      <c r="H110" s="190"/>
      <c r="I110" s="191"/>
      <c r="J110" s="189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</row>
    <row r="111" spans="1:27" ht="14.5">
      <c r="A111" s="189"/>
      <c r="B111" s="190"/>
      <c r="C111" s="190"/>
      <c r="D111" s="176"/>
      <c r="E111" s="176"/>
      <c r="F111" s="176"/>
      <c r="G111" s="189"/>
      <c r="H111" s="190"/>
      <c r="I111" s="191"/>
      <c r="J111" s="189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</row>
    <row r="112" spans="1:27" ht="14.5">
      <c r="A112" s="189"/>
      <c r="B112" s="190"/>
      <c r="C112" s="190"/>
      <c r="D112" s="176"/>
      <c r="E112" s="176"/>
      <c r="F112" s="176"/>
      <c r="G112" s="189"/>
      <c r="H112" s="190"/>
      <c r="I112" s="191"/>
      <c r="J112" s="189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</row>
    <row r="113" spans="1:27" ht="14.5">
      <c r="A113" s="189"/>
      <c r="B113" s="190"/>
      <c r="C113" s="190"/>
      <c r="D113" s="176"/>
      <c r="E113" s="176"/>
      <c r="F113" s="176"/>
      <c r="G113" s="189"/>
      <c r="H113" s="190"/>
      <c r="I113" s="191"/>
      <c r="J113" s="189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</row>
    <row r="114" spans="1:27" ht="14.5">
      <c r="A114" s="189"/>
      <c r="B114" s="190"/>
      <c r="C114" s="190"/>
      <c r="D114" s="176"/>
      <c r="E114" s="176"/>
      <c r="F114" s="176"/>
      <c r="G114" s="189"/>
      <c r="H114" s="190"/>
      <c r="I114" s="191"/>
      <c r="J114" s="189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</row>
    <row r="115" spans="1:27" ht="14.5">
      <c r="A115" s="189"/>
      <c r="B115" s="190"/>
      <c r="C115" s="190"/>
      <c r="D115" s="176"/>
      <c r="E115" s="176"/>
      <c r="F115" s="176"/>
      <c r="G115" s="189"/>
      <c r="H115" s="190"/>
      <c r="I115" s="191"/>
      <c r="J115" s="189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</row>
    <row r="116" spans="1:27" ht="14.5">
      <c r="A116" s="189"/>
      <c r="B116" s="190"/>
      <c r="C116" s="190"/>
      <c r="D116" s="176"/>
      <c r="E116" s="176"/>
      <c r="F116" s="176"/>
      <c r="G116" s="189"/>
      <c r="H116" s="190"/>
      <c r="I116" s="191"/>
      <c r="J116" s="189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</row>
    <row r="117" spans="1:27" ht="14.5">
      <c r="A117" s="189"/>
      <c r="B117" s="190"/>
      <c r="C117" s="190"/>
      <c r="D117" s="176"/>
      <c r="E117" s="176"/>
      <c r="F117" s="176"/>
      <c r="G117" s="189"/>
      <c r="H117" s="190"/>
      <c r="I117" s="191"/>
      <c r="J117" s="189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</row>
    <row r="118" spans="1:27" ht="14.5">
      <c r="A118" s="189"/>
      <c r="B118" s="190"/>
      <c r="C118" s="190"/>
      <c r="D118" s="176"/>
      <c r="E118" s="176"/>
      <c r="F118" s="176"/>
      <c r="G118" s="189"/>
      <c r="H118" s="190"/>
      <c r="I118" s="191"/>
      <c r="J118" s="189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</row>
    <row r="119" spans="1:27" ht="14.5">
      <c r="A119" s="189"/>
      <c r="B119" s="190"/>
      <c r="C119" s="190"/>
      <c r="D119" s="176"/>
      <c r="E119" s="176"/>
      <c r="F119" s="176"/>
      <c r="G119" s="189"/>
      <c r="H119" s="190"/>
      <c r="I119" s="191"/>
      <c r="J119" s="189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</row>
    <row r="120" spans="1:27" ht="14.5">
      <c r="A120" s="189"/>
      <c r="B120" s="190"/>
      <c r="C120" s="190"/>
      <c r="D120" s="176"/>
      <c r="E120" s="176"/>
      <c r="F120" s="176"/>
      <c r="G120" s="189"/>
      <c r="H120" s="190"/>
      <c r="I120" s="191"/>
      <c r="J120" s="189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</row>
    <row r="121" spans="1:27" ht="14.5">
      <c r="A121" s="189"/>
      <c r="B121" s="190"/>
      <c r="C121" s="190"/>
      <c r="D121" s="176"/>
      <c r="E121" s="176"/>
      <c r="F121" s="176"/>
      <c r="G121" s="189"/>
      <c r="H121" s="190"/>
      <c r="I121" s="191"/>
      <c r="J121" s="189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</row>
    <row r="122" spans="1:27" ht="14.5">
      <c r="A122" s="189"/>
      <c r="B122" s="190"/>
      <c r="C122" s="190"/>
      <c r="D122" s="176"/>
      <c r="E122" s="176"/>
      <c r="F122" s="176"/>
      <c r="G122" s="189"/>
      <c r="H122" s="190"/>
      <c r="I122" s="191"/>
      <c r="J122" s="189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</row>
    <row r="123" spans="1:27" ht="14.5">
      <c r="A123" s="189"/>
      <c r="B123" s="190"/>
      <c r="C123" s="190"/>
      <c r="D123" s="176"/>
      <c r="E123" s="176"/>
      <c r="F123" s="176"/>
      <c r="G123" s="189"/>
      <c r="H123" s="190"/>
      <c r="I123" s="191"/>
      <c r="J123" s="189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</row>
    <row r="124" spans="1:27" ht="14.5">
      <c r="A124" s="189"/>
      <c r="B124" s="190"/>
      <c r="C124" s="190"/>
      <c r="D124" s="176"/>
      <c r="E124" s="176"/>
      <c r="F124" s="176"/>
      <c r="G124" s="189"/>
      <c r="H124" s="190"/>
      <c r="I124" s="191"/>
      <c r="J124" s="189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</row>
    <row r="125" spans="1:27" ht="14.5">
      <c r="A125" s="189"/>
      <c r="B125" s="190"/>
      <c r="C125" s="190"/>
      <c r="D125" s="176"/>
      <c r="E125" s="176"/>
      <c r="F125" s="176"/>
      <c r="G125" s="189"/>
      <c r="H125" s="190"/>
      <c r="I125" s="191"/>
      <c r="J125" s="189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</row>
    <row r="126" spans="1:27" ht="14.5">
      <c r="A126" s="189"/>
      <c r="B126" s="190"/>
      <c r="C126" s="190"/>
      <c r="D126" s="176"/>
      <c r="E126" s="176"/>
      <c r="F126" s="176"/>
      <c r="G126" s="189"/>
      <c r="H126" s="190"/>
      <c r="I126" s="191"/>
      <c r="J126" s="189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</row>
    <row r="127" spans="1:27" ht="14.5">
      <c r="A127" s="189"/>
      <c r="B127" s="190"/>
      <c r="C127" s="190"/>
      <c r="D127" s="176"/>
      <c r="E127" s="176"/>
      <c r="F127" s="176"/>
      <c r="G127" s="189"/>
      <c r="H127" s="190"/>
      <c r="I127" s="191"/>
      <c r="J127" s="189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</row>
    <row r="128" spans="1:27" ht="14.5">
      <c r="A128" s="189"/>
      <c r="B128" s="190"/>
      <c r="C128" s="190"/>
      <c r="D128" s="176"/>
      <c r="E128" s="176"/>
      <c r="F128" s="176"/>
      <c r="G128" s="189"/>
      <c r="H128" s="190"/>
      <c r="I128" s="191"/>
      <c r="J128" s="189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</row>
    <row r="129" spans="1:27" ht="14.5">
      <c r="A129" s="189"/>
      <c r="B129" s="190"/>
      <c r="C129" s="190"/>
      <c r="D129" s="176"/>
      <c r="E129" s="176"/>
      <c r="F129" s="176"/>
      <c r="G129" s="189"/>
      <c r="H129" s="190"/>
      <c r="I129" s="191"/>
      <c r="J129" s="189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</row>
    <row r="130" spans="1:27" ht="14.5">
      <c r="A130" s="189"/>
      <c r="B130" s="190"/>
      <c r="C130" s="190"/>
      <c r="D130" s="176"/>
      <c r="E130" s="176"/>
      <c r="F130" s="176"/>
      <c r="G130" s="189"/>
      <c r="H130" s="190"/>
      <c r="I130" s="191"/>
      <c r="J130" s="189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</row>
    <row r="131" spans="1:27" ht="14.5">
      <c r="A131" s="189"/>
      <c r="B131" s="190"/>
      <c r="C131" s="190"/>
      <c r="D131" s="176"/>
      <c r="E131" s="176"/>
      <c r="F131" s="176"/>
      <c r="G131" s="189"/>
      <c r="H131" s="190"/>
      <c r="I131" s="191"/>
      <c r="J131" s="189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</row>
    <row r="132" spans="1:27" ht="14.5">
      <c r="A132" s="189"/>
      <c r="B132" s="190"/>
      <c r="C132" s="190"/>
      <c r="D132" s="176"/>
      <c r="E132" s="176"/>
      <c r="F132" s="176"/>
      <c r="G132" s="189"/>
      <c r="H132" s="190"/>
      <c r="I132" s="191"/>
      <c r="J132" s="189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</row>
    <row r="133" spans="1:27" ht="14.5">
      <c r="A133" s="189"/>
      <c r="B133" s="190"/>
      <c r="C133" s="190"/>
      <c r="D133" s="176"/>
      <c r="E133" s="176"/>
      <c r="F133" s="176"/>
      <c r="G133" s="189"/>
      <c r="H133" s="190"/>
      <c r="I133" s="191"/>
      <c r="J133" s="189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</row>
    <row r="134" spans="1:27" ht="14.5">
      <c r="A134" s="189"/>
      <c r="B134" s="190"/>
      <c r="C134" s="190"/>
      <c r="D134" s="176"/>
      <c r="E134" s="176"/>
      <c r="F134" s="176"/>
      <c r="G134" s="189"/>
      <c r="H134" s="190"/>
      <c r="I134" s="191"/>
      <c r="J134" s="189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</row>
    <row r="135" spans="1:27" ht="14.5">
      <c r="A135" s="189"/>
      <c r="B135" s="190"/>
      <c r="C135" s="190"/>
      <c r="D135" s="176"/>
      <c r="E135" s="176"/>
      <c r="F135" s="176"/>
      <c r="G135" s="189"/>
      <c r="H135" s="190"/>
      <c r="I135" s="191"/>
      <c r="J135" s="189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</row>
    <row r="136" spans="1:27" ht="14.5">
      <c r="A136" s="189"/>
      <c r="B136" s="190"/>
      <c r="C136" s="190"/>
      <c r="D136" s="176"/>
      <c r="E136" s="176"/>
      <c r="F136" s="176"/>
      <c r="G136" s="189"/>
      <c r="H136" s="190"/>
      <c r="I136" s="191"/>
      <c r="J136" s="189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</row>
    <row r="137" spans="1:27" ht="14.5">
      <c r="A137" s="189"/>
      <c r="B137" s="190"/>
      <c r="C137" s="190"/>
      <c r="D137" s="176"/>
      <c r="E137" s="176"/>
      <c r="F137" s="176"/>
      <c r="G137" s="189"/>
      <c r="H137" s="190"/>
      <c r="I137" s="191"/>
      <c r="J137" s="189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</row>
    <row r="138" spans="1:27" ht="14.5">
      <c r="A138" s="189"/>
      <c r="B138" s="190"/>
      <c r="C138" s="190"/>
      <c r="D138" s="176"/>
      <c r="E138" s="176"/>
      <c r="F138" s="176"/>
      <c r="G138" s="189"/>
      <c r="H138" s="190"/>
      <c r="I138" s="191"/>
      <c r="J138" s="189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</row>
    <row r="139" spans="1:27" ht="14.5">
      <c r="A139" s="189"/>
      <c r="B139" s="190"/>
      <c r="C139" s="190"/>
      <c r="D139" s="176"/>
      <c r="E139" s="176"/>
      <c r="F139" s="176"/>
      <c r="G139" s="189"/>
      <c r="H139" s="190"/>
      <c r="I139" s="191"/>
      <c r="J139" s="189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</row>
    <row r="140" spans="1:27" ht="14.5">
      <c r="A140" s="189"/>
      <c r="B140" s="190"/>
      <c r="C140" s="190"/>
      <c r="D140" s="176"/>
      <c r="E140" s="176"/>
      <c r="F140" s="176"/>
      <c r="G140" s="189"/>
      <c r="H140" s="190"/>
      <c r="I140" s="191"/>
      <c r="J140" s="189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</row>
    <row r="141" spans="1:27" ht="14.5">
      <c r="A141" s="189"/>
      <c r="B141" s="190"/>
      <c r="C141" s="190"/>
      <c r="D141" s="176"/>
      <c r="E141" s="176"/>
      <c r="F141" s="176"/>
      <c r="G141" s="189"/>
      <c r="H141" s="190"/>
      <c r="I141" s="191"/>
      <c r="J141" s="189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</row>
    <row r="142" spans="1:27" ht="14.5">
      <c r="A142" s="189"/>
      <c r="B142" s="190"/>
      <c r="C142" s="190"/>
      <c r="D142" s="176"/>
      <c r="E142" s="176"/>
      <c r="F142" s="176"/>
      <c r="G142" s="189"/>
      <c r="H142" s="190"/>
      <c r="I142" s="191"/>
      <c r="J142" s="189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</row>
    <row r="143" spans="1:27" ht="14.5">
      <c r="A143" s="189"/>
      <c r="B143" s="190"/>
      <c r="C143" s="190"/>
      <c r="D143" s="176"/>
      <c r="E143" s="176"/>
      <c r="F143" s="176"/>
      <c r="G143" s="189"/>
      <c r="H143" s="190"/>
      <c r="I143" s="191"/>
      <c r="J143" s="189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</row>
    <row r="144" spans="1:27" ht="14.5">
      <c r="A144" s="189"/>
      <c r="B144" s="190"/>
      <c r="C144" s="190"/>
      <c r="D144" s="176"/>
      <c r="E144" s="176"/>
      <c r="F144" s="176"/>
      <c r="G144" s="189"/>
      <c r="H144" s="190"/>
      <c r="I144" s="191"/>
      <c r="J144" s="189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</row>
    <row r="145" spans="1:27" ht="14.5">
      <c r="A145" s="189"/>
      <c r="B145" s="190"/>
      <c r="C145" s="190"/>
      <c r="D145" s="176"/>
      <c r="E145" s="176"/>
      <c r="F145" s="176"/>
      <c r="G145" s="189"/>
      <c r="H145" s="190"/>
      <c r="I145" s="191"/>
      <c r="J145" s="189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</row>
    <row r="146" spans="1:27" ht="14.5">
      <c r="A146" s="189"/>
      <c r="B146" s="190"/>
      <c r="C146" s="190"/>
      <c r="D146" s="176"/>
      <c r="E146" s="176"/>
      <c r="F146" s="176"/>
      <c r="G146" s="189"/>
      <c r="H146" s="190"/>
      <c r="I146" s="191"/>
      <c r="J146" s="189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</row>
    <row r="147" spans="1:27" ht="14.5">
      <c r="A147" s="189"/>
      <c r="B147" s="190"/>
      <c r="C147" s="190"/>
      <c r="D147" s="176"/>
      <c r="E147" s="176"/>
      <c r="F147" s="176"/>
      <c r="G147" s="189"/>
      <c r="H147" s="190"/>
      <c r="I147" s="191"/>
      <c r="J147" s="189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</row>
    <row r="148" spans="1:27" ht="14.5">
      <c r="A148" s="189"/>
      <c r="B148" s="190"/>
      <c r="C148" s="190"/>
      <c r="D148" s="176"/>
      <c r="E148" s="176"/>
      <c r="F148" s="176"/>
      <c r="G148" s="189"/>
      <c r="H148" s="190"/>
      <c r="I148" s="191"/>
      <c r="J148" s="189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</row>
    <row r="149" spans="1:27" ht="14.5">
      <c r="A149" s="189"/>
      <c r="B149" s="190"/>
      <c r="C149" s="190"/>
      <c r="D149" s="176"/>
      <c r="E149" s="176"/>
      <c r="F149" s="176"/>
      <c r="G149" s="189"/>
      <c r="H149" s="190"/>
      <c r="I149" s="191"/>
      <c r="J149" s="189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</row>
    <row r="150" spans="1:27" ht="14.5">
      <c r="A150" s="189"/>
      <c r="B150" s="190"/>
      <c r="C150" s="190"/>
      <c r="D150" s="176"/>
      <c r="E150" s="176"/>
      <c r="F150" s="176"/>
      <c r="G150" s="189"/>
      <c r="H150" s="190"/>
      <c r="I150" s="191"/>
      <c r="J150" s="189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</row>
    <row r="151" spans="1:27" ht="14.5">
      <c r="A151" s="189"/>
      <c r="B151" s="190"/>
      <c r="C151" s="190"/>
      <c r="D151" s="176"/>
      <c r="E151" s="176"/>
      <c r="F151" s="176"/>
      <c r="G151" s="189"/>
      <c r="H151" s="190"/>
      <c r="I151" s="191"/>
      <c r="J151" s="189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</row>
    <row r="152" spans="1:27" ht="14.5">
      <c r="A152" s="189"/>
      <c r="B152" s="190"/>
      <c r="C152" s="190"/>
      <c r="D152" s="176"/>
      <c r="E152" s="176"/>
      <c r="F152" s="176"/>
      <c r="G152" s="189"/>
      <c r="H152" s="190"/>
      <c r="I152" s="191"/>
      <c r="J152" s="189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</row>
    <row r="153" spans="1:27" ht="14.5">
      <c r="A153" s="189"/>
      <c r="B153" s="190"/>
      <c r="C153" s="190"/>
      <c r="D153" s="176"/>
      <c r="E153" s="176"/>
      <c r="F153" s="176"/>
      <c r="G153" s="189"/>
      <c r="H153" s="190"/>
      <c r="I153" s="191"/>
      <c r="J153" s="189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</row>
    <row r="154" spans="1:27" ht="14.5">
      <c r="A154" s="189"/>
      <c r="B154" s="190"/>
      <c r="C154" s="190"/>
      <c r="D154" s="176"/>
      <c r="E154" s="176"/>
      <c r="F154" s="176"/>
      <c r="G154" s="189"/>
      <c r="H154" s="190"/>
      <c r="I154" s="191"/>
      <c r="J154" s="189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</row>
    <row r="155" spans="1:27" ht="14.5">
      <c r="A155" s="189"/>
      <c r="B155" s="190"/>
      <c r="C155" s="190"/>
      <c r="D155" s="176"/>
      <c r="E155" s="176"/>
      <c r="F155" s="176"/>
      <c r="G155" s="189"/>
      <c r="H155" s="190"/>
      <c r="I155" s="191"/>
      <c r="J155" s="189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</row>
    <row r="156" spans="1:27" ht="14.5">
      <c r="A156" s="189"/>
      <c r="B156" s="190"/>
      <c r="C156" s="190"/>
      <c r="D156" s="176"/>
      <c r="E156" s="176"/>
      <c r="F156" s="176"/>
      <c r="G156" s="189"/>
      <c r="H156" s="190"/>
      <c r="I156" s="191"/>
      <c r="J156" s="189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</row>
    <row r="157" spans="1:27" ht="14.5">
      <c r="A157" s="189"/>
      <c r="B157" s="190"/>
      <c r="C157" s="190"/>
      <c r="D157" s="176"/>
      <c r="E157" s="176"/>
      <c r="F157" s="176"/>
      <c r="G157" s="189"/>
      <c r="H157" s="190"/>
      <c r="I157" s="191"/>
      <c r="J157" s="189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</row>
    <row r="158" spans="1:27" ht="14.5">
      <c r="A158" s="189"/>
      <c r="B158" s="190"/>
      <c r="C158" s="190"/>
      <c r="D158" s="176"/>
      <c r="E158" s="176"/>
      <c r="F158" s="176"/>
      <c r="G158" s="189"/>
      <c r="H158" s="190"/>
      <c r="I158" s="191"/>
      <c r="J158" s="189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</row>
    <row r="159" spans="1:27" ht="14.5">
      <c r="A159" s="189"/>
      <c r="B159" s="190"/>
      <c r="C159" s="190"/>
      <c r="D159" s="176"/>
      <c r="E159" s="176"/>
      <c r="F159" s="176"/>
      <c r="G159" s="189"/>
      <c r="H159" s="190"/>
      <c r="I159" s="191"/>
      <c r="J159" s="189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</row>
    <row r="160" spans="1:27" ht="14.5">
      <c r="A160" s="189"/>
      <c r="B160" s="190"/>
      <c r="C160" s="190"/>
      <c r="D160" s="176"/>
      <c r="E160" s="176"/>
      <c r="F160" s="176"/>
      <c r="G160" s="189"/>
      <c r="H160" s="190"/>
      <c r="I160" s="191"/>
      <c r="J160" s="189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</row>
    <row r="161" spans="1:27" ht="14.5">
      <c r="A161" s="189"/>
      <c r="B161" s="190"/>
      <c r="C161" s="190"/>
      <c r="D161" s="176"/>
      <c r="E161" s="176"/>
      <c r="F161" s="176"/>
      <c r="G161" s="189"/>
      <c r="H161" s="190"/>
      <c r="I161" s="191"/>
      <c r="J161" s="189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</row>
    <row r="162" spans="1:27" ht="14.5">
      <c r="A162" s="189"/>
      <c r="B162" s="190"/>
      <c r="C162" s="190"/>
      <c r="D162" s="176"/>
      <c r="E162" s="176"/>
      <c r="F162" s="176"/>
      <c r="G162" s="189"/>
      <c r="H162" s="190"/>
      <c r="I162" s="191"/>
      <c r="J162" s="189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</row>
    <row r="163" spans="1:27" ht="14.5">
      <c r="A163" s="189"/>
      <c r="B163" s="190"/>
      <c r="C163" s="190"/>
      <c r="D163" s="176"/>
      <c r="E163" s="176"/>
      <c r="F163" s="176"/>
      <c r="G163" s="189"/>
      <c r="H163" s="190"/>
      <c r="I163" s="191"/>
      <c r="J163" s="189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</row>
    <row r="164" spans="1:27" ht="14.5">
      <c r="A164" s="189"/>
      <c r="B164" s="190"/>
      <c r="C164" s="190"/>
      <c r="D164" s="176"/>
      <c r="E164" s="176"/>
      <c r="F164" s="176"/>
      <c r="G164" s="189"/>
      <c r="H164" s="190"/>
      <c r="I164" s="191"/>
      <c r="J164" s="189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</row>
    <row r="165" spans="1:27" ht="14.5">
      <c r="A165" s="189"/>
      <c r="B165" s="190"/>
      <c r="C165" s="190"/>
      <c r="D165" s="176"/>
      <c r="E165" s="176"/>
      <c r="F165" s="176"/>
      <c r="G165" s="189"/>
      <c r="H165" s="190"/>
      <c r="I165" s="191"/>
      <c r="J165" s="189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</row>
    <row r="166" spans="1:27" ht="14.5">
      <c r="A166" s="189"/>
      <c r="B166" s="190"/>
      <c r="C166" s="190"/>
      <c r="D166" s="176"/>
      <c r="E166" s="176"/>
      <c r="F166" s="176"/>
      <c r="G166" s="189"/>
      <c r="H166" s="190"/>
      <c r="I166" s="191"/>
      <c r="J166" s="189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</row>
    <row r="167" spans="1:27" ht="14.5">
      <c r="A167" s="189"/>
      <c r="B167" s="190"/>
      <c r="C167" s="190"/>
      <c r="D167" s="176"/>
      <c r="E167" s="176"/>
      <c r="F167" s="176"/>
      <c r="G167" s="189"/>
      <c r="H167" s="190"/>
      <c r="I167" s="191"/>
      <c r="J167" s="189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</row>
    <row r="168" spans="1:27" ht="14.5">
      <c r="A168" s="189"/>
      <c r="B168" s="190"/>
      <c r="C168" s="190"/>
      <c r="D168" s="176"/>
      <c r="E168" s="176"/>
      <c r="F168" s="176"/>
      <c r="G168" s="189"/>
      <c r="H168" s="190"/>
      <c r="I168" s="191"/>
      <c r="J168" s="189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</row>
    <row r="169" spans="1:27" ht="14.5">
      <c r="A169" s="189"/>
      <c r="B169" s="190"/>
      <c r="C169" s="190"/>
      <c r="D169" s="176"/>
      <c r="E169" s="176"/>
      <c r="F169" s="176"/>
      <c r="G169" s="189"/>
      <c r="H169" s="190"/>
      <c r="I169" s="191"/>
      <c r="J169" s="189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</row>
    <row r="170" spans="1:27" ht="14.5">
      <c r="A170" s="189"/>
      <c r="B170" s="190"/>
      <c r="C170" s="190"/>
      <c r="D170" s="176"/>
      <c r="E170" s="176"/>
      <c r="F170" s="176"/>
      <c r="G170" s="189"/>
      <c r="H170" s="190"/>
      <c r="I170" s="191"/>
      <c r="J170" s="189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</row>
    <row r="171" spans="1:27" ht="14.5">
      <c r="A171" s="189"/>
      <c r="B171" s="190"/>
      <c r="C171" s="190"/>
      <c r="D171" s="176"/>
      <c r="E171" s="176"/>
      <c r="F171" s="176"/>
      <c r="G171" s="189"/>
      <c r="H171" s="190"/>
      <c r="I171" s="191"/>
      <c r="J171" s="189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</row>
    <row r="172" spans="1:27" ht="14.5">
      <c r="A172" s="189"/>
      <c r="B172" s="190"/>
      <c r="C172" s="190"/>
      <c r="D172" s="176"/>
      <c r="E172" s="176"/>
      <c r="F172" s="176"/>
      <c r="G172" s="189"/>
      <c r="H172" s="190"/>
      <c r="I172" s="191"/>
      <c r="J172" s="189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</row>
    <row r="173" spans="1:27" ht="14.5">
      <c r="A173" s="189"/>
      <c r="B173" s="190"/>
      <c r="C173" s="190"/>
      <c r="D173" s="176"/>
      <c r="E173" s="176"/>
      <c r="F173" s="176"/>
      <c r="G173" s="189"/>
      <c r="H173" s="190"/>
      <c r="I173" s="191"/>
      <c r="J173" s="189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</row>
    <row r="174" spans="1:27" ht="14.5">
      <c r="A174" s="189"/>
      <c r="B174" s="190"/>
      <c r="C174" s="190"/>
      <c r="D174" s="176"/>
      <c r="E174" s="176"/>
      <c r="F174" s="176"/>
      <c r="G174" s="189"/>
      <c r="H174" s="190"/>
      <c r="I174" s="191"/>
      <c r="J174" s="189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</row>
    <row r="175" spans="1:27" ht="14.5">
      <c r="A175" s="189"/>
      <c r="B175" s="190"/>
      <c r="C175" s="190"/>
      <c r="D175" s="176"/>
      <c r="E175" s="176"/>
      <c r="F175" s="176"/>
      <c r="G175" s="189"/>
      <c r="H175" s="190"/>
      <c r="I175" s="191"/>
      <c r="J175" s="189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</row>
    <row r="176" spans="1:27" ht="14.5">
      <c r="A176" s="189"/>
      <c r="B176" s="190"/>
      <c r="C176" s="190"/>
      <c r="D176" s="176"/>
      <c r="E176" s="176"/>
      <c r="F176" s="176"/>
      <c r="G176" s="189"/>
      <c r="H176" s="190"/>
      <c r="I176" s="191"/>
      <c r="J176" s="189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</row>
    <row r="177" spans="1:27" ht="14.5">
      <c r="A177" s="189"/>
      <c r="B177" s="190"/>
      <c r="C177" s="190"/>
      <c r="D177" s="176"/>
      <c r="E177" s="176"/>
      <c r="F177" s="176"/>
      <c r="G177" s="189"/>
      <c r="H177" s="190"/>
      <c r="I177" s="191"/>
      <c r="J177" s="189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</row>
    <row r="178" spans="1:27" ht="14.5">
      <c r="A178" s="189"/>
      <c r="B178" s="190"/>
      <c r="C178" s="190"/>
      <c r="D178" s="176"/>
      <c r="E178" s="176"/>
      <c r="F178" s="176"/>
      <c r="G178" s="189"/>
      <c r="H178" s="190"/>
      <c r="I178" s="191"/>
      <c r="J178" s="189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</row>
    <row r="179" spans="1:27" ht="14.5">
      <c r="A179" s="189"/>
      <c r="B179" s="190"/>
      <c r="C179" s="190"/>
      <c r="D179" s="176"/>
      <c r="E179" s="176"/>
      <c r="F179" s="176"/>
      <c r="G179" s="189"/>
      <c r="H179" s="190"/>
      <c r="I179" s="191"/>
      <c r="J179" s="189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</row>
    <row r="180" spans="1:27" ht="14.5">
      <c r="A180" s="189"/>
      <c r="B180" s="190"/>
      <c r="C180" s="190"/>
      <c r="D180" s="176"/>
      <c r="E180" s="176"/>
      <c r="F180" s="176"/>
      <c r="G180" s="189"/>
      <c r="H180" s="190"/>
      <c r="I180" s="191"/>
      <c r="J180" s="189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</row>
    <row r="181" spans="1:27" ht="14.5">
      <c r="A181" s="189"/>
      <c r="B181" s="190"/>
      <c r="C181" s="190"/>
      <c r="D181" s="176"/>
      <c r="E181" s="176"/>
      <c r="F181" s="176"/>
      <c r="G181" s="189"/>
      <c r="H181" s="190"/>
      <c r="I181" s="191"/>
      <c r="J181" s="189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</row>
    <row r="182" spans="1:27" ht="14.5">
      <c r="A182" s="189"/>
      <c r="B182" s="190"/>
      <c r="C182" s="190"/>
      <c r="D182" s="176"/>
      <c r="E182" s="176"/>
      <c r="F182" s="176"/>
      <c r="G182" s="189"/>
      <c r="H182" s="190"/>
      <c r="I182" s="191"/>
      <c r="J182" s="189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</row>
    <row r="183" spans="1:27" ht="14.5">
      <c r="A183" s="189"/>
      <c r="B183" s="190"/>
      <c r="C183" s="190"/>
      <c r="D183" s="176"/>
      <c r="E183" s="176"/>
      <c r="F183" s="176"/>
      <c r="G183" s="189"/>
      <c r="H183" s="190"/>
      <c r="I183" s="191"/>
      <c r="J183" s="189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</row>
    <row r="184" spans="1:27" ht="14.5">
      <c r="A184" s="189"/>
      <c r="B184" s="190"/>
      <c r="C184" s="190"/>
      <c r="D184" s="176"/>
      <c r="E184" s="176"/>
      <c r="F184" s="176"/>
      <c r="G184" s="189"/>
      <c r="H184" s="190"/>
      <c r="I184" s="191"/>
      <c r="J184" s="189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</row>
    <row r="185" spans="1:27" ht="14.5">
      <c r="A185" s="189"/>
      <c r="B185" s="190"/>
      <c r="C185" s="190"/>
      <c r="D185" s="176"/>
      <c r="E185" s="176"/>
      <c r="F185" s="176"/>
      <c r="G185" s="189"/>
      <c r="H185" s="190"/>
      <c r="I185" s="191"/>
      <c r="J185" s="189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</row>
    <row r="186" spans="1:27" ht="14.5">
      <c r="A186" s="189"/>
      <c r="B186" s="190"/>
      <c r="C186" s="190"/>
      <c r="D186" s="176"/>
      <c r="E186" s="176"/>
      <c r="F186" s="176"/>
      <c r="G186" s="189"/>
      <c r="H186" s="190"/>
      <c r="I186" s="191"/>
      <c r="J186" s="189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</row>
    <row r="187" spans="1:27" ht="14.5">
      <c r="A187" s="189"/>
      <c r="B187" s="190"/>
      <c r="C187" s="190"/>
      <c r="D187" s="176"/>
      <c r="E187" s="176"/>
      <c r="F187" s="176"/>
      <c r="G187" s="189"/>
      <c r="H187" s="190"/>
      <c r="I187" s="191"/>
      <c r="J187" s="189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</row>
    <row r="188" spans="1:27" ht="14.5">
      <c r="A188" s="189"/>
      <c r="B188" s="190"/>
      <c r="C188" s="190"/>
      <c r="D188" s="176"/>
      <c r="E188" s="176"/>
      <c r="F188" s="176"/>
      <c r="G188" s="189"/>
      <c r="H188" s="190"/>
      <c r="I188" s="191"/>
      <c r="J188" s="189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</row>
    <row r="189" spans="1:27" ht="14.5">
      <c r="A189" s="189"/>
      <c r="B189" s="190"/>
      <c r="C189" s="190"/>
      <c r="D189" s="176"/>
      <c r="E189" s="176"/>
      <c r="F189" s="176"/>
      <c r="G189" s="189"/>
      <c r="H189" s="190"/>
      <c r="I189" s="191"/>
      <c r="J189" s="189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</row>
    <row r="190" spans="1:27" ht="14.5">
      <c r="A190" s="189"/>
      <c r="B190" s="190"/>
      <c r="C190" s="190"/>
      <c r="D190" s="176"/>
      <c r="E190" s="176"/>
      <c r="F190" s="176"/>
      <c r="G190" s="189"/>
      <c r="H190" s="190"/>
      <c r="I190" s="191"/>
      <c r="J190" s="189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</row>
    <row r="191" spans="1:27" ht="14.5">
      <c r="A191" s="189"/>
      <c r="B191" s="190"/>
      <c r="C191" s="190"/>
      <c r="D191" s="176"/>
      <c r="E191" s="176"/>
      <c r="F191" s="176"/>
      <c r="G191" s="189"/>
      <c r="H191" s="190"/>
      <c r="I191" s="191"/>
      <c r="J191" s="189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</row>
    <row r="192" spans="1:27" ht="14.5">
      <c r="A192" s="189"/>
      <c r="B192" s="190"/>
      <c r="C192" s="190"/>
      <c r="D192" s="176"/>
      <c r="E192" s="176"/>
      <c r="F192" s="176"/>
      <c r="G192" s="189"/>
      <c r="H192" s="190"/>
      <c r="I192" s="191"/>
      <c r="J192" s="189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</row>
    <row r="193" spans="1:27" ht="14.5">
      <c r="A193" s="189"/>
      <c r="B193" s="190"/>
      <c r="C193" s="190"/>
      <c r="D193" s="176"/>
      <c r="E193" s="176"/>
      <c r="F193" s="176"/>
      <c r="G193" s="189"/>
      <c r="H193" s="190"/>
      <c r="I193" s="191"/>
      <c r="J193" s="189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</row>
    <row r="194" spans="1:27" ht="14.5">
      <c r="A194" s="189"/>
      <c r="B194" s="190"/>
      <c r="C194" s="190"/>
      <c r="D194" s="176"/>
      <c r="E194" s="176"/>
      <c r="F194" s="176"/>
      <c r="G194" s="189"/>
      <c r="H194" s="190"/>
      <c r="I194" s="191"/>
      <c r="J194" s="189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</row>
    <row r="195" spans="1:27" ht="14.5">
      <c r="A195" s="189"/>
      <c r="B195" s="190"/>
      <c r="C195" s="190"/>
      <c r="D195" s="176"/>
      <c r="E195" s="176"/>
      <c r="F195" s="176"/>
      <c r="G195" s="189"/>
      <c r="H195" s="190"/>
      <c r="I195" s="191"/>
      <c r="J195" s="189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</row>
    <row r="196" spans="1:27" ht="14.5">
      <c r="A196" s="189"/>
      <c r="B196" s="190"/>
      <c r="C196" s="190"/>
      <c r="D196" s="176"/>
      <c r="E196" s="176"/>
      <c r="F196" s="176"/>
      <c r="G196" s="189"/>
      <c r="H196" s="190"/>
      <c r="I196" s="191"/>
      <c r="J196" s="189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</row>
    <row r="197" spans="1:27" ht="14.5">
      <c r="A197" s="189"/>
      <c r="B197" s="190"/>
      <c r="C197" s="190"/>
      <c r="D197" s="176"/>
      <c r="E197" s="176"/>
      <c r="F197" s="176"/>
      <c r="G197" s="189"/>
      <c r="H197" s="190"/>
      <c r="I197" s="191"/>
      <c r="J197" s="189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</row>
    <row r="198" spans="1:27" ht="14.5">
      <c r="A198" s="189"/>
      <c r="B198" s="190"/>
      <c r="C198" s="190"/>
      <c r="D198" s="176"/>
      <c r="E198" s="176"/>
      <c r="F198" s="176"/>
      <c r="G198" s="189"/>
      <c r="H198" s="190"/>
      <c r="I198" s="191"/>
      <c r="J198" s="189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</row>
    <row r="199" spans="1:27" ht="14.5">
      <c r="A199" s="189"/>
      <c r="B199" s="190"/>
      <c r="C199" s="190"/>
      <c r="D199" s="176"/>
      <c r="E199" s="176"/>
      <c r="F199" s="176"/>
      <c r="G199" s="189"/>
      <c r="H199" s="190"/>
      <c r="I199" s="191"/>
      <c r="J199" s="189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</row>
    <row r="200" spans="1:27" ht="14.5">
      <c r="A200" s="189"/>
      <c r="B200" s="190"/>
      <c r="C200" s="190"/>
      <c r="D200" s="176"/>
      <c r="E200" s="176"/>
      <c r="F200" s="176"/>
      <c r="G200" s="189"/>
      <c r="H200" s="190"/>
      <c r="I200" s="191"/>
      <c r="J200" s="189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</row>
    <row r="201" spans="1:27" ht="14.5">
      <c r="A201" s="189"/>
      <c r="B201" s="190"/>
      <c r="C201" s="190"/>
      <c r="D201" s="176"/>
      <c r="E201" s="176"/>
      <c r="F201" s="176"/>
      <c r="G201" s="189"/>
      <c r="H201" s="190"/>
      <c r="I201" s="191"/>
      <c r="J201" s="189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</row>
    <row r="202" spans="1:27" ht="14.5">
      <c r="A202" s="189"/>
      <c r="B202" s="190"/>
      <c r="C202" s="190"/>
      <c r="D202" s="176"/>
      <c r="E202" s="176"/>
      <c r="F202" s="176"/>
      <c r="G202" s="189"/>
      <c r="H202" s="190"/>
      <c r="I202" s="191"/>
      <c r="J202" s="189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</row>
    <row r="203" spans="1:27" ht="14.5">
      <c r="A203" s="189"/>
      <c r="B203" s="190"/>
      <c r="C203" s="190"/>
      <c r="D203" s="176"/>
      <c r="E203" s="176"/>
      <c r="F203" s="176"/>
      <c r="G203" s="189"/>
      <c r="H203" s="190"/>
      <c r="I203" s="191"/>
      <c r="J203" s="189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</row>
    <row r="204" spans="1:27" ht="14.5">
      <c r="A204" s="189"/>
      <c r="B204" s="190"/>
      <c r="C204" s="190"/>
      <c r="D204" s="176"/>
      <c r="E204" s="176"/>
      <c r="F204" s="176"/>
      <c r="G204" s="189"/>
      <c r="H204" s="190"/>
      <c r="I204" s="191"/>
      <c r="J204" s="189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</row>
    <row r="205" spans="1:27" ht="14.5">
      <c r="A205" s="189"/>
      <c r="B205" s="176"/>
      <c r="C205" s="176"/>
      <c r="D205" s="176"/>
      <c r="E205" s="176"/>
      <c r="F205" s="176"/>
      <c r="G205" s="189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</row>
    <row r="206" spans="1:27" ht="14.5">
      <c r="A206" s="189"/>
      <c r="B206" s="176"/>
      <c r="C206" s="176"/>
      <c r="D206" s="176"/>
      <c r="E206" s="176"/>
      <c r="F206" s="176"/>
      <c r="G206" s="189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</row>
    <row r="207" spans="1:27" ht="14.5">
      <c r="A207" s="189"/>
      <c r="B207" s="176"/>
      <c r="C207" s="176"/>
      <c r="D207" s="176"/>
      <c r="E207" s="176"/>
      <c r="F207" s="176"/>
      <c r="G207" s="189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</row>
    <row r="208" spans="1:27" ht="14.5">
      <c r="A208" s="189"/>
      <c r="B208" s="176"/>
      <c r="C208" s="176"/>
      <c r="D208" s="176"/>
      <c r="E208" s="176"/>
      <c r="F208" s="176"/>
      <c r="G208" s="189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</row>
    <row r="209" spans="1:27" ht="14.5">
      <c r="A209" s="189"/>
      <c r="B209" s="176"/>
      <c r="C209" s="176"/>
      <c r="D209" s="176"/>
      <c r="E209" s="176"/>
      <c r="F209" s="176"/>
      <c r="G209" s="189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</row>
    <row r="210" spans="1:27" ht="14.5">
      <c r="A210" s="189"/>
      <c r="B210" s="176"/>
      <c r="C210" s="176"/>
      <c r="D210" s="176"/>
      <c r="E210" s="176"/>
      <c r="F210" s="176"/>
      <c r="G210" s="189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</row>
    <row r="211" spans="1:27" ht="14.5">
      <c r="A211" s="189"/>
      <c r="B211" s="176"/>
      <c r="C211" s="176"/>
      <c r="D211" s="176"/>
      <c r="E211" s="176"/>
      <c r="F211" s="176"/>
      <c r="G211" s="189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</row>
    <row r="212" spans="1:27" ht="14.5">
      <c r="A212" s="189"/>
      <c r="B212" s="176"/>
      <c r="C212" s="176"/>
      <c r="D212" s="176"/>
      <c r="E212" s="176"/>
      <c r="F212" s="176"/>
      <c r="G212" s="189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</row>
    <row r="213" spans="1:27" ht="14.5">
      <c r="A213" s="189"/>
      <c r="B213" s="176"/>
      <c r="C213" s="176"/>
      <c r="D213" s="176"/>
      <c r="E213" s="176"/>
      <c r="F213" s="176"/>
      <c r="G213" s="189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</row>
    <row r="214" spans="1:27" ht="14.5">
      <c r="A214" s="189"/>
      <c r="B214" s="176"/>
      <c r="C214" s="176"/>
      <c r="D214" s="176"/>
      <c r="E214" s="176"/>
      <c r="F214" s="176"/>
      <c r="G214" s="189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</row>
    <row r="215" spans="1:27" ht="14.5">
      <c r="A215" s="189"/>
      <c r="B215" s="176"/>
      <c r="C215" s="176"/>
      <c r="D215" s="176"/>
      <c r="E215" s="176"/>
      <c r="F215" s="176"/>
      <c r="G215" s="189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</row>
    <row r="216" spans="1:27" ht="14.5">
      <c r="A216" s="189"/>
      <c r="B216" s="176"/>
      <c r="C216" s="176"/>
      <c r="D216" s="176"/>
      <c r="E216" s="176"/>
      <c r="F216" s="176"/>
      <c r="G216" s="189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</row>
    <row r="217" spans="1:27" ht="14.5">
      <c r="A217" s="189"/>
      <c r="B217" s="176"/>
      <c r="C217" s="176"/>
      <c r="D217" s="176"/>
      <c r="E217" s="176"/>
      <c r="F217" s="176"/>
      <c r="G217" s="189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</row>
    <row r="218" spans="1:27" ht="14.5">
      <c r="A218" s="189"/>
      <c r="B218" s="176"/>
      <c r="C218" s="176"/>
      <c r="D218" s="176"/>
      <c r="E218" s="176"/>
      <c r="F218" s="176"/>
      <c r="G218" s="189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</row>
    <row r="219" spans="1:27" ht="14.5">
      <c r="A219" s="189"/>
      <c r="B219" s="176"/>
      <c r="C219" s="176"/>
      <c r="D219" s="176"/>
      <c r="E219" s="176"/>
      <c r="F219" s="176"/>
      <c r="G219" s="189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</row>
    <row r="220" spans="1:27" ht="14.5">
      <c r="A220" s="189"/>
      <c r="B220" s="176"/>
      <c r="C220" s="176"/>
      <c r="D220" s="176"/>
      <c r="E220" s="176"/>
      <c r="F220" s="176"/>
      <c r="G220" s="189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</row>
    <row r="221" spans="1:27" ht="14.5">
      <c r="A221" s="189"/>
      <c r="B221" s="176"/>
      <c r="C221" s="176"/>
      <c r="D221" s="176"/>
      <c r="E221" s="176"/>
      <c r="F221" s="176"/>
      <c r="G221" s="189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</row>
    <row r="222" spans="1:27" ht="14.5">
      <c r="A222" s="189"/>
      <c r="B222" s="176"/>
      <c r="C222" s="176"/>
      <c r="D222" s="176"/>
      <c r="E222" s="176"/>
      <c r="F222" s="176"/>
      <c r="G222" s="189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</row>
    <row r="223" spans="1:27" ht="14.5">
      <c r="A223" s="189"/>
      <c r="B223" s="176"/>
      <c r="C223" s="176"/>
      <c r="D223" s="176"/>
      <c r="E223" s="176"/>
      <c r="F223" s="176"/>
      <c r="G223" s="189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</row>
    <row r="224" spans="1:27" ht="14.5">
      <c r="A224" s="189"/>
      <c r="B224" s="176"/>
      <c r="C224" s="176"/>
      <c r="D224" s="176"/>
      <c r="E224" s="176"/>
      <c r="F224" s="176"/>
      <c r="G224" s="189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</row>
    <row r="225" spans="1:27" ht="14.5">
      <c r="A225" s="189"/>
      <c r="B225" s="176"/>
      <c r="C225" s="176"/>
      <c r="D225" s="176"/>
      <c r="E225" s="176"/>
      <c r="F225" s="176"/>
      <c r="G225" s="189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</row>
    <row r="226" spans="1:27" ht="14.5">
      <c r="A226" s="189"/>
      <c r="B226" s="176"/>
      <c r="C226" s="176"/>
      <c r="D226" s="176"/>
      <c r="E226" s="176"/>
      <c r="F226" s="176"/>
      <c r="G226" s="189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</row>
    <row r="227" spans="1:27" ht="14.5">
      <c r="A227" s="189"/>
      <c r="B227" s="176"/>
      <c r="C227" s="176"/>
      <c r="D227" s="176"/>
      <c r="E227" s="176"/>
      <c r="F227" s="176"/>
      <c r="G227" s="189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</row>
    <row r="228" spans="1:27" ht="14.5">
      <c r="A228" s="189"/>
      <c r="B228" s="176"/>
      <c r="C228" s="176"/>
      <c r="D228" s="176"/>
      <c r="E228" s="176"/>
      <c r="F228" s="176"/>
      <c r="G228" s="189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</row>
    <row r="229" spans="1:27" ht="14.5">
      <c r="A229" s="189"/>
      <c r="B229" s="176"/>
      <c r="C229" s="176"/>
      <c r="D229" s="176"/>
      <c r="E229" s="176"/>
      <c r="F229" s="176"/>
      <c r="G229" s="189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</row>
    <row r="230" spans="1:27" ht="14.5">
      <c r="A230" s="189"/>
      <c r="B230" s="176"/>
      <c r="C230" s="176"/>
      <c r="D230" s="176"/>
      <c r="E230" s="176"/>
      <c r="F230" s="176"/>
      <c r="G230" s="189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</row>
    <row r="231" spans="1:27" ht="14.5">
      <c r="A231" s="189"/>
      <c r="B231" s="176"/>
      <c r="C231" s="176"/>
      <c r="D231" s="176"/>
      <c r="E231" s="176"/>
      <c r="F231" s="176"/>
      <c r="G231" s="189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</row>
    <row r="232" spans="1:27" ht="14.5">
      <c r="A232" s="189"/>
      <c r="B232" s="176"/>
      <c r="C232" s="176"/>
      <c r="D232" s="176"/>
      <c r="E232" s="176"/>
      <c r="F232" s="176"/>
      <c r="G232" s="189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</row>
    <row r="233" spans="1:27" ht="14.5">
      <c r="A233" s="189"/>
      <c r="B233" s="176"/>
      <c r="C233" s="176"/>
      <c r="D233" s="176"/>
      <c r="E233" s="176"/>
      <c r="F233" s="176"/>
      <c r="G233" s="189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</row>
    <row r="234" spans="1:27" ht="14.5">
      <c r="A234" s="189"/>
      <c r="B234" s="176"/>
      <c r="C234" s="176"/>
      <c r="D234" s="176"/>
      <c r="E234" s="176"/>
      <c r="F234" s="176"/>
      <c r="G234" s="189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</row>
    <row r="235" spans="1:27" ht="14.5">
      <c r="A235" s="189"/>
      <c r="B235" s="176"/>
      <c r="C235" s="176"/>
      <c r="D235" s="176"/>
      <c r="E235" s="176"/>
      <c r="F235" s="176"/>
      <c r="G235" s="189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</row>
    <row r="236" spans="1:27" ht="14.5">
      <c r="A236" s="189"/>
      <c r="B236" s="176"/>
      <c r="C236" s="176"/>
      <c r="D236" s="176"/>
      <c r="E236" s="176"/>
      <c r="F236" s="176"/>
      <c r="G236" s="189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</row>
    <row r="237" spans="1:27" ht="14.5">
      <c r="A237" s="189"/>
      <c r="B237" s="176"/>
      <c r="C237" s="176"/>
      <c r="D237" s="176"/>
      <c r="E237" s="176"/>
      <c r="F237" s="176"/>
      <c r="G237" s="189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</row>
    <row r="238" spans="1:27" ht="14.5">
      <c r="A238" s="189"/>
      <c r="B238" s="176"/>
      <c r="C238" s="176"/>
      <c r="D238" s="176"/>
      <c r="E238" s="176"/>
      <c r="F238" s="176"/>
      <c r="G238" s="189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</row>
    <row r="239" spans="1:27" ht="14.5">
      <c r="A239" s="189"/>
      <c r="B239" s="176"/>
      <c r="C239" s="176"/>
      <c r="D239" s="176"/>
      <c r="E239" s="176"/>
      <c r="F239" s="176"/>
      <c r="G239" s="189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</row>
    <row r="240" spans="1:27" ht="14.5">
      <c r="A240" s="189"/>
      <c r="B240" s="176"/>
      <c r="C240" s="176"/>
      <c r="D240" s="176"/>
      <c r="E240" s="176"/>
      <c r="F240" s="176"/>
      <c r="G240" s="189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</row>
    <row r="241" spans="1:27" ht="14.5">
      <c r="A241" s="189"/>
      <c r="B241" s="176"/>
      <c r="C241" s="176"/>
      <c r="D241" s="176"/>
      <c r="E241" s="176"/>
      <c r="F241" s="176"/>
      <c r="G241" s="189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</row>
    <row r="242" spans="1:27" ht="14.5">
      <c r="A242" s="189"/>
      <c r="B242" s="176"/>
      <c r="C242" s="176"/>
      <c r="D242" s="176"/>
      <c r="E242" s="176"/>
      <c r="F242" s="176"/>
      <c r="G242" s="189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</row>
    <row r="243" spans="1:27" ht="14.5">
      <c r="A243" s="189"/>
      <c r="B243" s="176"/>
      <c r="C243" s="176"/>
      <c r="D243" s="176"/>
      <c r="E243" s="176"/>
      <c r="F243" s="176"/>
      <c r="G243" s="189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</row>
    <row r="244" spans="1:27" ht="14.5">
      <c r="A244" s="189"/>
      <c r="B244" s="176"/>
      <c r="C244" s="176"/>
      <c r="D244" s="176"/>
      <c r="E244" s="176"/>
      <c r="F244" s="176"/>
      <c r="G244" s="189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</row>
    <row r="245" spans="1:27" ht="14.5">
      <c r="A245" s="189"/>
      <c r="B245" s="176"/>
      <c r="C245" s="176"/>
      <c r="D245" s="176"/>
      <c r="E245" s="176"/>
      <c r="F245" s="176"/>
      <c r="G245" s="189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</row>
    <row r="246" spans="1:27" ht="14.5">
      <c r="A246" s="189"/>
      <c r="B246" s="176"/>
      <c r="C246" s="176"/>
      <c r="D246" s="176"/>
      <c r="E246" s="176"/>
      <c r="F246" s="176"/>
      <c r="G246" s="189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</row>
    <row r="247" spans="1:27" ht="14.5">
      <c r="A247" s="189"/>
      <c r="B247" s="176"/>
      <c r="C247" s="176"/>
      <c r="D247" s="176"/>
      <c r="E247" s="176"/>
      <c r="F247" s="176"/>
      <c r="G247" s="189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</row>
    <row r="248" spans="1:27" ht="14.5">
      <c r="A248" s="189"/>
      <c r="B248" s="176"/>
      <c r="C248" s="176"/>
      <c r="D248" s="176"/>
      <c r="E248" s="176"/>
      <c r="F248" s="176"/>
      <c r="G248" s="189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</row>
    <row r="249" spans="1:27" ht="14.5">
      <c r="A249" s="189"/>
      <c r="B249" s="176"/>
      <c r="C249" s="176"/>
      <c r="D249" s="176"/>
      <c r="E249" s="176"/>
      <c r="F249" s="176"/>
      <c r="G249" s="189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</row>
    <row r="250" spans="1:27" ht="14.5">
      <c r="A250" s="189"/>
      <c r="B250" s="176"/>
      <c r="C250" s="176"/>
      <c r="D250" s="176"/>
      <c r="E250" s="176"/>
      <c r="F250" s="176"/>
      <c r="G250" s="189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</row>
    <row r="251" spans="1:27" ht="14.5">
      <c r="A251" s="189"/>
      <c r="B251" s="176"/>
      <c r="C251" s="176"/>
      <c r="D251" s="176"/>
      <c r="E251" s="176"/>
      <c r="F251" s="176"/>
      <c r="G251" s="189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</row>
    <row r="252" spans="1:27" ht="14.5">
      <c r="A252" s="189"/>
      <c r="B252" s="176"/>
      <c r="C252" s="176"/>
      <c r="D252" s="176"/>
      <c r="E252" s="176"/>
      <c r="F252" s="176"/>
      <c r="G252" s="189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</row>
    <row r="253" spans="1:27" ht="14.5">
      <c r="A253" s="189"/>
      <c r="B253" s="176"/>
      <c r="C253" s="176"/>
      <c r="D253" s="176"/>
      <c r="E253" s="176"/>
      <c r="F253" s="176"/>
      <c r="G253" s="189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</row>
    <row r="254" spans="1:27" ht="14.5">
      <c r="A254" s="189"/>
      <c r="B254" s="176"/>
      <c r="C254" s="176"/>
      <c r="D254" s="176"/>
      <c r="E254" s="176"/>
      <c r="F254" s="176"/>
      <c r="G254" s="189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</row>
    <row r="255" spans="1:27" ht="14.5">
      <c r="A255" s="189"/>
      <c r="B255" s="176"/>
      <c r="C255" s="176"/>
      <c r="D255" s="176"/>
      <c r="E255" s="176"/>
      <c r="F255" s="176"/>
      <c r="G255" s="189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</row>
    <row r="256" spans="1:27" ht="14.5">
      <c r="A256" s="189"/>
      <c r="B256" s="176"/>
      <c r="C256" s="176"/>
      <c r="D256" s="176"/>
      <c r="E256" s="176"/>
      <c r="F256" s="176"/>
      <c r="G256" s="189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</row>
    <row r="257" spans="1:27" ht="14.5">
      <c r="A257" s="189"/>
      <c r="B257" s="176"/>
      <c r="C257" s="176"/>
      <c r="D257" s="176"/>
      <c r="E257" s="176"/>
      <c r="F257" s="176"/>
      <c r="G257" s="189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</row>
    <row r="258" spans="1:27" ht="14.5">
      <c r="A258" s="189"/>
      <c r="B258" s="176"/>
      <c r="C258" s="176"/>
      <c r="D258" s="176"/>
      <c r="E258" s="176"/>
      <c r="F258" s="176"/>
      <c r="G258" s="189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</row>
    <row r="259" spans="1:27" ht="14.5">
      <c r="A259" s="189"/>
      <c r="B259" s="176"/>
      <c r="C259" s="176"/>
      <c r="D259" s="176"/>
      <c r="E259" s="176"/>
      <c r="F259" s="176"/>
      <c r="G259" s="189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</row>
    <row r="260" spans="1:27" ht="14.5">
      <c r="A260" s="189"/>
      <c r="B260" s="176"/>
      <c r="C260" s="176"/>
      <c r="D260" s="176"/>
      <c r="E260" s="176"/>
      <c r="F260" s="176"/>
      <c r="G260" s="189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</row>
    <row r="261" spans="1:27" ht="14.5">
      <c r="A261" s="189"/>
      <c r="B261" s="176"/>
      <c r="C261" s="176"/>
      <c r="D261" s="176"/>
      <c r="E261" s="176"/>
      <c r="F261" s="176"/>
      <c r="G261" s="189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</row>
    <row r="262" spans="1:27" ht="14.5">
      <c r="A262" s="189"/>
      <c r="B262" s="176"/>
      <c r="C262" s="176"/>
      <c r="D262" s="176"/>
      <c r="E262" s="176"/>
      <c r="F262" s="176"/>
      <c r="G262" s="189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</row>
    <row r="263" spans="1:27" ht="14.5">
      <c r="A263" s="189"/>
      <c r="B263" s="176"/>
      <c r="C263" s="176"/>
      <c r="D263" s="176"/>
      <c r="E263" s="176"/>
      <c r="F263" s="176"/>
      <c r="G263" s="189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</row>
    <row r="264" spans="1:27" ht="14.5">
      <c r="A264" s="189"/>
      <c r="B264" s="176"/>
      <c r="C264" s="176"/>
      <c r="D264" s="176"/>
      <c r="E264" s="176"/>
      <c r="F264" s="176"/>
      <c r="G264" s="189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</row>
    <row r="265" spans="1:27" ht="14.5">
      <c r="A265" s="189"/>
      <c r="B265" s="176"/>
      <c r="C265" s="176"/>
      <c r="D265" s="176"/>
      <c r="E265" s="176"/>
      <c r="F265" s="176"/>
      <c r="G265" s="189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</row>
    <row r="266" spans="1:27" ht="14.5">
      <c r="A266" s="189"/>
      <c r="B266" s="176"/>
      <c r="C266" s="176"/>
      <c r="D266" s="176"/>
      <c r="E266" s="176"/>
      <c r="F266" s="176"/>
      <c r="G266" s="189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</row>
    <row r="267" spans="1:27" ht="14.5">
      <c r="A267" s="189"/>
      <c r="B267" s="176"/>
      <c r="C267" s="176"/>
      <c r="D267" s="176"/>
      <c r="E267" s="176"/>
      <c r="F267" s="176"/>
      <c r="G267" s="189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</row>
    <row r="268" spans="1:27" ht="14.5">
      <c r="A268" s="189"/>
      <c r="B268" s="176"/>
      <c r="C268" s="176"/>
      <c r="D268" s="176"/>
      <c r="E268" s="176"/>
      <c r="F268" s="176"/>
      <c r="G268" s="189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</row>
    <row r="269" spans="1:27" ht="14.5">
      <c r="A269" s="189"/>
      <c r="B269" s="176"/>
      <c r="C269" s="176"/>
      <c r="D269" s="176"/>
      <c r="E269" s="176"/>
      <c r="F269" s="176"/>
      <c r="G269" s="189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</row>
    <row r="270" spans="1:27" ht="14.5">
      <c r="A270" s="189"/>
      <c r="B270" s="176"/>
      <c r="C270" s="176"/>
      <c r="D270" s="176"/>
      <c r="E270" s="176"/>
      <c r="F270" s="176"/>
      <c r="G270" s="189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</row>
    <row r="271" spans="1:27" ht="14.5">
      <c r="A271" s="189"/>
      <c r="B271" s="176"/>
      <c r="C271" s="176"/>
      <c r="D271" s="176"/>
      <c r="E271" s="176"/>
      <c r="F271" s="176"/>
      <c r="G271" s="189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</row>
    <row r="272" spans="1:27" ht="14.5">
      <c r="A272" s="189"/>
      <c r="B272" s="176"/>
      <c r="C272" s="176"/>
      <c r="D272" s="176"/>
      <c r="E272" s="176"/>
      <c r="F272" s="176"/>
      <c r="G272" s="189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</row>
    <row r="273" spans="1:27" ht="14.5">
      <c r="A273" s="189"/>
      <c r="B273" s="176"/>
      <c r="C273" s="176"/>
      <c r="D273" s="176"/>
      <c r="E273" s="176"/>
      <c r="F273" s="176"/>
      <c r="G273" s="189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</row>
    <row r="274" spans="1:27" ht="14.5">
      <c r="A274" s="189"/>
      <c r="B274" s="176"/>
      <c r="C274" s="176"/>
      <c r="D274" s="176"/>
      <c r="E274" s="176"/>
      <c r="F274" s="176"/>
      <c r="G274" s="189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</row>
    <row r="275" spans="1:27" ht="14.5">
      <c r="A275" s="189"/>
      <c r="B275" s="176"/>
      <c r="C275" s="176"/>
      <c r="D275" s="176"/>
      <c r="E275" s="176"/>
      <c r="F275" s="176"/>
      <c r="G275" s="189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</row>
    <row r="276" spans="1:27" ht="14.5">
      <c r="A276" s="189"/>
      <c r="B276" s="176"/>
      <c r="C276" s="176"/>
      <c r="D276" s="176"/>
      <c r="E276" s="176"/>
      <c r="F276" s="176"/>
      <c r="G276" s="189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</row>
    <row r="277" spans="1:27" ht="14.5">
      <c r="A277" s="189"/>
      <c r="B277" s="176"/>
      <c r="C277" s="176"/>
      <c r="D277" s="176"/>
      <c r="E277" s="176"/>
      <c r="F277" s="176"/>
      <c r="G277" s="189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</row>
    <row r="278" spans="1:27" ht="14.5">
      <c r="A278" s="189"/>
      <c r="B278" s="176"/>
      <c r="C278" s="176"/>
      <c r="D278" s="176"/>
      <c r="E278" s="176"/>
      <c r="F278" s="176"/>
      <c r="G278" s="189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</row>
    <row r="279" spans="1:27" ht="14.5">
      <c r="A279" s="189"/>
      <c r="B279" s="176"/>
      <c r="C279" s="176"/>
      <c r="D279" s="176"/>
      <c r="E279" s="176"/>
      <c r="F279" s="176"/>
      <c r="G279" s="189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</row>
    <row r="280" spans="1:27" ht="14.5">
      <c r="A280" s="189"/>
      <c r="B280" s="176"/>
      <c r="C280" s="176"/>
      <c r="D280" s="176"/>
      <c r="E280" s="176"/>
      <c r="F280" s="176"/>
      <c r="G280" s="189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</row>
    <row r="281" spans="1:27" ht="14.5">
      <c r="A281" s="189"/>
      <c r="B281" s="176"/>
      <c r="C281" s="176"/>
      <c r="D281" s="176"/>
      <c r="E281" s="176"/>
      <c r="F281" s="176"/>
      <c r="G281" s="189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</row>
    <row r="282" spans="1:27" ht="14.5">
      <c r="A282" s="189"/>
      <c r="B282" s="176"/>
      <c r="C282" s="176"/>
      <c r="D282" s="176"/>
      <c r="E282" s="176"/>
      <c r="F282" s="176"/>
      <c r="G282" s="189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</row>
    <row r="283" spans="1:27" ht="14.5">
      <c r="A283" s="189"/>
      <c r="B283" s="176"/>
      <c r="C283" s="176"/>
      <c r="D283" s="176"/>
      <c r="E283" s="176"/>
      <c r="F283" s="176"/>
      <c r="G283" s="189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</row>
    <row r="284" spans="1:27" ht="14.5">
      <c r="A284" s="189"/>
      <c r="B284" s="176"/>
      <c r="C284" s="176"/>
      <c r="D284" s="176"/>
      <c r="E284" s="176"/>
      <c r="F284" s="176"/>
      <c r="G284" s="189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</row>
    <row r="285" spans="1:27" ht="14.5">
      <c r="A285" s="189"/>
      <c r="B285" s="176"/>
      <c r="C285" s="176"/>
      <c r="D285" s="176"/>
      <c r="E285" s="176"/>
      <c r="F285" s="176"/>
      <c r="G285" s="189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</row>
    <row r="286" spans="1:27" ht="14.5">
      <c r="A286" s="189"/>
      <c r="B286" s="176"/>
      <c r="C286" s="176"/>
      <c r="D286" s="176"/>
      <c r="E286" s="176"/>
      <c r="F286" s="176"/>
      <c r="G286" s="189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</row>
    <row r="287" spans="1:27" ht="14.5">
      <c r="A287" s="189"/>
      <c r="B287" s="176"/>
      <c r="C287" s="176"/>
      <c r="D287" s="176"/>
      <c r="E287" s="176"/>
      <c r="F287" s="176"/>
      <c r="G287" s="189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</row>
    <row r="288" spans="1:27" ht="14.5">
      <c r="A288" s="189"/>
      <c r="B288" s="176"/>
      <c r="C288" s="176"/>
      <c r="D288" s="176"/>
      <c r="E288" s="176"/>
      <c r="F288" s="176"/>
      <c r="G288" s="189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</row>
    <row r="289" spans="1:27" ht="14.5">
      <c r="A289" s="189"/>
      <c r="B289" s="176"/>
      <c r="C289" s="176"/>
      <c r="D289" s="176"/>
      <c r="E289" s="176"/>
      <c r="F289" s="176"/>
      <c r="G289" s="189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</row>
    <row r="290" spans="1:27" ht="14.5">
      <c r="A290" s="189"/>
      <c r="B290" s="176"/>
      <c r="C290" s="176"/>
      <c r="D290" s="176"/>
      <c r="E290" s="176"/>
      <c r="F290" s="176"/>
      <c r="G290" s="189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</row>
    <row r="291" spans="1:27" ht="14.5">
      <c r="A291" s="189"/>
      <c r="B291" s="176"/>
      <c r="C291" s="176"/>
      <c r="D291" s="176"/>
      <c r="E291" s="176"/>
      <c r="F291" s="176"/>
      <c r="G291" s="189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</row>
    <row r="292" spans="1:27" ht="14.5">
      <c r="A292" s="189"/>
      <c r="B292" s="176"/>
      <c r="C292" s="176"/>
      <c r="D292" s="176"/>
      <c r="E292" s="176"/>
      <c r="F292" s="176"/>
      <c r="G292" s="189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</row>
    <row r="293" spans="1:27" ht="14.5">
      <c r="A293" s="189"/>
      <c r="B293" s="176"/>
      <c r="C293" s="176"/>
      <c r="D293" s="176"/>
      <c r="E293" s="176"/>
      <c r="F293" s="176"/>
      <c r="G293" s="189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</row>
    <row r="294" spans="1:27" ht="14.5">
      <c r="A294" s="189"/>
      <c r="B294" s="176"/>
      <c r="C294" s="176"/>
      <c r="D294" s="176"/>
      <c r="E294" s="176"/>
      <c r="F294" s="176"/>
      <c r="G294" s="189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</row>
    <row r="295" spans="1:27" ht="14.5">
      <c r="A295" s="189"/>
      <c r="B295" s="176"/>
      <c r="C295" s="176"/>
      <c r="D295" s="176"/>
      <c r="E295" s="176"/>
      <c r="F295" s="176"/>
      <c r="G295" s="189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</row>
    <row r="296" spans="1:27" ht="14.5">
      <c r="A296" s="189"/>
      <c r="B296" s="176"/>
      <c r="C296" s="176"/>
      <c r="D296" s="176"/>
      <c r="E296" s="176"/>
      <c r="F296" s="176"/>
      <c r="G296" s="189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</row>
    <row r="297" spans="1:27" ht="14.5">
      <c r="A297" s="189"/>
      <c r="B297" s="176"/>
      <c r="C297" s="176"/>
      <c r="D297" s="176"/>
      <c r="E297" s="176"/>
      <c r="F297" s="176"/>
      <c r="G297" s="189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</row>
    <row r="298" spans="1:27" ht="14.5">
      <c r="A298" s="189"/>
      <c r="B298" s="176"/>
      <c r="C298" s="176"/>
      <c r="D298" s="176"/>
      <c r="E298" s="176"/>
      <c r="F298" s="176"/>
      <c r="G298" s="189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</row>
    <row r="299" spans="1:27" ht="14.5">
      <c r="A299" s="189"/>
      <c r="B299" s="176"/>
      <c r="C299" s="176"/>
      <c r="D299" s="176"/>
      <c r="E299" s="176"/>
      <c r="F299" s="176"/>
      <c r="G299" s="189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</row>
    <row r="300" spans="1:27" ht="14.5">
      <c r="A300" s="189"/>
      <c r="B300" s="176"/>
      <c r="C300" s="176"/>
      <c r="D300" s="176"/>
      <c r="E300" s="176"/>
      <c r="F300" s="176"/>
      <c r="G300" s="189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</row>
    <row r="301" spans="1:27" ht="14.5">
      <c r="A301" s="189"/>
      <c r="B301" s="176"/>
      <c r="C301" s="176"/>
      <c r="D301" s="176"/>
      <c r="E301" s="176"/>
      <c r="F301" s="176"/>
      <c r="G301" s="189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</row>
    <row r="302" spans="1:27" ht="14.5">
      <c r="A302" s="189"/>
      <c r="B302" s="176"/>
      <c r="C302" s="176"/>
      <c r="D302" s="176"/>
      <c r="E302" s="176"/>
      <c r="F302" s="176"/>
      <c r="G302" s="189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</row>
    <row r="303" spans="1:27" ht="14.5">
      <c r="A303" s="189"/>
      <c r="B303" s="176"/>
      <c r="C303" s="176"/>
      <c r="D303" s="176"/>
      <c r="E303" s="176"/>
      <c r="F303" s="176"/>
      <c r="G303" s="189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</row>
    <row r="304" spans="1:27" ht="14.5">
      <c r="A304" s="189"/>
      <c r="B304" s="176"/>
      <c r="C304" s="176"/>
      <c r="D304" s="176"/>
      <c r="E304" s="176"/>
      <c r="F304" s="176"/>
      <c r="G304" s="189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</row>
    <row r="305" spans="1:27" ht="14.5">
      <c r="A305" s="189"/>
      <c r="B305" s="176"/>
      <c r="C305" s="176"/>
      <c r="D305" s="176"/>
      <c r="E305" s="176"/>
      <c r="F305" s="176"/>
      <c r="G305" s="189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</row>
    <row r="306" spans="1:27" ht="14.5">
      <c r="A306" s="189"/>
      <c r="B306" s="176"/>
      <c r="C306" s="176"/>
      <c r="D306" s="176"/>
      <c r="E306" s="176"/>
      <c r="F306" s="176"/>
      <c r="G306" s="189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</row>
    <row r="307" spans="1:27" ht="14.5">
      <c r="A307" s="189"/>
      <c r="B307" s="176"/>
      <c r="C307" s="176"/>
      <c r="D307" s="176"/>
      <c r="E307" s="176"/>
      <c r="F307" s="176"/>
      <c r="G307" s="189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</row>
    <row r="308" spans="1:27" ht="14.5">
      <c r="A308" s="189"/>
      <c r="B308" s="176"/>
      <c r="C308" s="176"/>
      <c r="D308" s="176"/>
      <c r="E308" s="176"/>
      <c r="F308" s="176"/>
      <c r="G308" s="189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</row>
    <row r="309" spans="1:27" ht="14.5">
      <c r="A309" s="189"/>
      <c r="B309" s="176"/>
      <c r="C309" s="176"/>
      <c r="D309" s="176"/>
      <c r="E309" s="176"/>
      <c r="F309" s="176"/>
      <c r="G309" s="189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</row>
    <row r="310" spans="1:27" ht="14.5">
      <c r="A310" s="189"/>
      <c r="B310" s="176"/>
      <c r="C310" s="176"/>
      <c r="D310" s="176"/>
      <c r="E310" s="176"/>
      <c r="F310" s="176"/>
      <c r="G310" s="189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</row>
    <row r="311" spans="1:27" ht="14.5">
      <c r="A311" s="189"/>
      <c r="B311" s="176"/>
      <c r="C311" s="176"/>
      <c r="D311" s="176"/>
      <c r="E311" s="176"/>
      <c r="F311" s="176"/>
      <c r="G311" s="189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</row>
    <row r="312" spans="1:27" ht="14.5">
      <c r="A312" s="189"/>
      <c r="B312" s="176"/>
      <c r="C312" s="176"/>
      <c r="D312" s="176"/>
      <c r="E312" s="176"/>
      <c r="F312" s="176"/>
      <c r="G312" s="189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</row>
    <row r="313" spans="1:27" ht="14.5">
      <c r="A313" s="189"/>
      <c r="B313" s="176"/>
      <c r="C313" s="176"/>
      <c r="D313" s="176"/>
      <c r="E313" s="176"/>
      <c r="F313" s="176"/>
      <c r="G313" s="189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</row>
    <row r="314" spans="1:27" ht="14.5">
      <c r="A314" s="189"/>
      <c r="B314" s="176"/>
      <c r="C314" s="176"/>
      <c r="D314" s="176"/>
      <c r="E314" s="176"/>
      <c r="F314" s="176"/>
      <c r="G314" s="189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</row>
    <row r="315" spans="1:27" ht="14.5">
      <c r="A315" s="189"/>
      <c r="B315" s="176"/>
      <c r="C315" s="176"/>
      <c r="D315" s="176"/>
      <c r="E315" s="176"/>
      <c r="F315" s="176"/>
      <c r="G315" s="189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</row>
    <row r="316" spans="1:27" ht="14.5">
      <c r="A316" s="189"/>
      <c r="B316" s="176"/>
      <c r="C316" s="176"/>
      <c r="D316" s="176"/>
      <c r="E316" s="176"/>
      <c r="F316" s="176"/>
      <c r="G316" s="189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</row>
    <row r="317" spans="1:27" ht="14.5">
      <c r="A317" s="189"/>
      <c r="B317" s="176"/>
      <c r="C317" s="176"/>
      <c r="D317" s="176"/>
      <c r="E317" s="176"/>
      <c r="F317" s="176"/>
      <c r="G317" s="189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</row>
    <row r="318" spans="1:27" ht="14.5">
      <c r="A318" s="189"/>
      <c r="B318" s="176"/>
      <c r="C318" s="176"/>
      <c r="D318" s="176"/>
      <c r="E318" s="176"/>
      <c r="F318" s="176"/>
      <c r="G318" s="189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</row>
    <row r="319" spans="1:27" ht="14.5">
      <c r="A319" s="189"/>
      <c r="B319" s="176"/>
      <c r="C319" s="176"/>
      <c r="D319" s="176"/>
      <c r="E319" s="176"/>
      <c r="F319" s="176"/>
      <c r="G319" s="189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</row>
    <row r="320" spans="1:27" ht="14.5">
      <c r="A320" s="189"/>
      <c r="B320" s="176"/>
      <c r="C320" s="176"/>
      <c r="D320" s="176"/>
      <c r="E320" s="176"/>
      <c r="F320" s="176"/>
      <c r="G320" s="189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</row>
    <row r="321" spans="1:27" ht="14.5">
      <c r="A321" s="189"/>
      <c r="B321" s="176"/>
      <c r="C321" s="176"/>
      <c r="D321" s="176"/>
      <c r="E321" s="176"/>
      <c r="F321" s="176"/>
      <c r="G321" s="189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</row>
    <row r="322" spans="1:27" ht="14.5">
      <c r="A322" s="189"/>
      <c r="B322" s="176"/>
      <c r="C322" s="176"/>
      <c r="D322" s="176"/>
      <c r="E322" s="176"/>
      <c r="F322" s="176"/>
      <c r="G322" s="189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</row>
    <row r="323" spans="1:27" ht="14.5">
      <c r="A323" s="189"/>
      <c r="B323" s="176"/>
      <c r="C323" s="176"/>
      <c r="D323" s="176"/>
      <c r="E323" s="176"/>
      <c r="F323" s="176"/>
      <c r="G323" s="189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</row>
    <row r="324" spans="1:27" ht="14.5">
      <c r="A324" s="189"/>
      <c r="B324" s="176"/>
      <c r="C324" s="176"/>
      <c r="D324" s="176"/>
      <c r="E324" s="176"/>
      <c r="F324" s="176"/>
      <c r="G324" s="189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</row>
    <row r="325" spans="1:27" ht="14.5">
      <c r="A325" s="189"/>
      <c r="B325" s="176"/>
      <c r="C325" s="176"/>
      <c r="D325" s="176"/>
      <c r="E325" s="176"/>
      <c r="F325" s="176"/>
      <c r="G325" s="189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</row>
    <row r="326" spans="1:27" ht="14.5">
      <c r="A326" s="189"/>
      <c r="B326" s="176"/>
      <c r="C326" s="176"/>
      <c r="D326" s="176"/>
      <c r="E326" s="176"/>
      <c r="F326" s="176"/>
      <c r="G326" s="189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</row>
    <row r="327" spans="1:27" ht="14.5">
      <c r="A327" s="189"/>
      <c r="B327" s="176"/>
      <c r="C327" s="176"/>
      <c r="D327" s="176"/>
      <c r="E327" s="176"/>
      <c r="F327" s="176"/>
      <c r="G327" s="189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</row>
    <row r="328" spans="1:27" ht="14.5">
      <c r="A328" s="189"/>
      <c r="B328" s="176"/>
      <c r="C328" s="176"/>
      <c r="D328" s="176"/>
      <c r="E328" s="176"/>
      <c r="F328" s="176"/>
      <c r="G328" s="189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</row>
    <row r="329" spans="1:27" ht="14.5">
      <c r="A329" s="189"/>
      <c r="B329" s="176"/>
      <c r="C329" s="176"/>
      <c r="D329" s="176"/>
      <c r="E329" s="176"/>
      <c r="F329" s="176"/>
      <c r="G329" s="189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</row>
    <row r="330" spans="1:27" ht="14.5">
      <c r="A330" s="189"/>
      <c r="B330" s="176"/>
      <c r="C330" s="176"/>
      <c r="D330" s="176"/>
      <c r="E330" s="176"/>
      <c r="F330" s="176"/>
      <c r="G330" s="189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</row>
    <row r="331" spans="1:27" ht="14.5">
      <c r="A331" s="189"/>
      <c r="B331" s="176"/>
      <c r="C331" s="176"/>
      <c r="D331" s="176"/>
      <c r="E331" s="176"/>
      <c r="F331" s="176"/>
      <c r="G331" s="189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</row>
    <row r="332" spans="1:27" ht="14.5">
      <c r="A332" s="189"/>
      <c r="B332" s="176"/>
      <c r="C332" s="176"/>
      <c r="D332" s="176"/>
      <c r="E332" s="176"/>
      <c r="F332" s="176"/>
      <c r="G332" s="189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</row>
    <row r="333" spans="1:27" ht="14.5">
      <c r="A333" s="189"/>
      <c r="B333" s="176"/>
      <c r="C333" s="176"/>
      <c r="D333" s="176"/>
      <c r="E333" s="176"/>
      <c r="F333" s="176"/>
      <c r="G333" s="189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</row>
    <row r="334" spans="1:27" ht="14.5">
      <c r="A334" s="189"/>
      <c r="B334" s="176"/>
      <c r="C334" s="176"/>
      <c r="D334" s="176"/>
      <c r="E334" s="176"/>
      <c r="F334" s="176"/>
      <c r="G334" s="189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</row>
    <row r="335" spans="1:27" ht="14.5">
      <c r="A335" s="189"/>
      <c r="B335" s="176"/>
      <c r="C335" s="176"/>
      <c r="D335" s="176"/>
      <c r="E335" s="176"/>
      <c r="F335" s="176"/>
      <c r="G335" s="189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</row>
    <row r="336" spans="1:27" ht="14.5">
      <c r="A336" s="189"/>
      <c r="B336" s="176"/>
      <c r="C336" s="176"/>
      <c r="D336" s="176"/>
      <c r="E336" s="176"/>
      <c r="F336" s="176"/>
      <c r="G336" s="189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</row>
    <row r="337" spans="1:27" ht="14.5">
      <c r="A337" s="189"/>
      <c r="B337" s="176"/>
      <c r="C337" s="176"/>
      <c r="D337" s="176"/>
      <c r="E337" s="176"/>
      <c r="F337" s="176"/>
      <c r="G337" s="189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</row>
    <row r="338" spans="1:27" ht="14.5">
      <c r="A338" s="189"/>
      <c r="B338" s="176"/>
      <c r="C338" s="176"/>
      <c r="D338" s="176"/>
      <c r="E338" s="176"/>
      <c r="F338" s="176"/>
      <c r="G338" s="189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</row>
    <row r="339" spans="1:27" ht="14.5">
      <c r="A339" s="189"/>
      <c r="B339" s="176"/>
      <c r="C339" s="176"/>
      <c r="D339" s="176"/>
      <c r="E339" s="176"/>
      <c r="F339" s="176"/>
      <c r="G339" s="189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</row>
    <row r="340" spans="1:27" ht="14.5">
      <c r="A340" s="189"/>
      <c r="B340" s="176"/>
      <c r="C340" s="176"/>
      <c r="D340" s="176"/>
      <c r="E340" s="176"/>
      <c r="F340" s="176"/>
      <c r="G340" s="189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</row>
    <row r="341" spans="1:27" ht="14.5">
      <c r="A341" s="189"/>
      <c r="B341" s="176"/>
      <c r="C341" s="176"/>
      <c r="D341" s="176"/>
      <c r="E341" s="176"/>
      <c r="F341" s="176"/>
      <c r="G341" s="189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</row>
    <row r="342" spans="1:27" ht="14.5">
      <c r="A342" s="189"/>
      <c r="B342" s="176"/>
      <c r="C342" s="176"/>
      <c r="D342" s="176"/>
      <c r="E342" s="176"/>
      <c r="F342" s="176"/>
      <c r="G342" s="189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</row>
    <row r="343" spans="1:27" ht="14.5">
      <c r="A343" s="189"/>
      <c r="B343" s="176"/>
      <c r="C343" s="176"/>
      <c r="D343" s="176"/>
      <c r="E343" s="176"/>
      <c r="F343" s="176"/>
      <c r="G343" s="189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</row>
    <row r="344" spans="1:27" ht="14.5">
      <c r="A344" s="189"/>
      <c r="B344" s="176"/>
      <c r="C344" s="176"/>
      <c r="D344" s="176"/>
      <c r="E344" s="176"/>
      <c r="F344" s="176"/>
      <c r="G344" s="189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</row>
    <row r="345" spans="1:27" ht="14.5">
      <c r="A345" s="189"/>
      <c r="B345" s="176"/>
      <c r="C345" s="176"/>
      <c r="D345" s="176"/>
      <c r="E345" s="176"/>
      <c r="F345" s="176"/>
      <c r="G345" s="189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</row>
    <row r="346" spans="1:27" ht="14.5">
      <c r="A346" s="189"/>
      <c r="B346" s="176"/>
      <c r="C346" s="176"/>
      <c r="D346" s="176"/>
      <c r="E346" s="176"/>
      <c r="F346" s="176"/>
      <c r="G346" s="189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</row>
    <row r="347" spans="1:27" ht="14.5">
      <c r="A347" s="189"/>
      <c r="B347" s="176"/>
      <c r="C347" s="176"/>
      <c r="D347" s="176"/>
      <c r="E347" s="176"/>
      <c r="F347" s="176"/>
      <c r="G347" s="189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</row>
    <row r="348" spans="1:27" ht="14.5">
      <c r="A348" s="189"/>
      <c r="B348" s="176"/>
      <c r="C348" s="176"/>
      <c r="D348" s="176"/>
      <c r="E348" s="176"/>
      <c r="F348" s="176"/>
      <c r="G348" s="189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</row>
    <row r="349" spans="1:27" ht="14.5">
      <c r="A349" s="189"/>
      <c r="B349" s="176"/>
      <c r="C349" s="176"/>
      <c r="D349" s="176"/>
      <c r="E349" s="176"/>
      <c r="F349" s="176"/>
      <c r="G349" s="189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</row>
    <row r="350" spans="1:27" ht="14.5">
      <c r="A350" s="189"/>
      <c r="B350" s="176"/>
      <c r="C350" s="176"/>
      <c r="D350" s="176"/>
      <c r="E350" s="176"/>
      <c r="F350" s="176"/>
      <c r="G350" s="189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</row>
    <row r="351" spans="1:27" ht="14.5">
      <c r="A351" s="189"/>
      <c r="B351" s="176"/>
      <c r="C351" s="176"/>
      <c r="D351" s="176"/>
      <c r="E351" s="176"/>
      <c r="F351" s="176"/>
      <c r="G351" s="189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</row>
    <row r="352" spans="1:27" ht="14.5">
      <c r="A352" s="189"/>
      <c r="B352" s="176"/>
      <c r="C352" s="176"/>
      <c r="D352" s="176"/>
      <c r="E352" s="176"/>
      <c r="F352" s="176"/>
      <c r="G352" s="189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</row>
    <row r="353" spans="1:27" ht="14.5">
      <c r="A353" s="189"/>
      <c r="B353" s="176"/>
      <c r="C353" s="176"/>
      <c r="D353" s="176"/>
      <c r="E353" s="176"/>
      <c r="F353" s="176"/>
      <c r="G353" s="189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</row>
    <row r="354" spans="1:27" ht="14.5">
      <c r="A354" s="189"/>
      <c r="B354" s="176"/>
      <c r="C354" s="176"/>
      <c r="D354" s="176"/>
      <c r="E354" s="176"/>
      <c r="F354" s="176"/>
      <c r="G354" s="189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</row>
    <row r="355" spans="1:27" ht="14.5">
      <c r="A355" s="189"/>
      <c r="B355" s="176"/>
      <c r="C355" s="176"/>
      <c r="D355" s="176"/>
      <c r="E355" s="176"/>
      <c r="F355" s="176"/>
      <c r="G355" s="189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</row>
    <row r="356" spans="1:27" ht="14.5">
      <c r="A356" s="189"/>
      <c r="B356" s="176"/>
      <c r="C356" s="176"/>
      <c r="D356" s="176"/>
      <c r="E356" s="176"/>
      <c r="F356" s="176"/>
      <c r="G356" s="189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</row>
    <row r="357" spans="1:27" ht="14.5">
      <c r="A357" s="189"/>
      <c r="B357" s="176"/>
      <c r="C357" s="176"/>
      <c r="D357" s="176"/>
      <c r="E357" s="176"/>
      <c r="F357" s="176"/>
      <c r="G357" s="189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</row>
    <row r="358" spans="1:27" ht="14.5">
      <c r="A358" s="189"/>
      <c r="B358" s="176"/>
      <c r="C358" s="176"/>
      <c r="D358" s="176"/>
      <c r="E358" s="176"/>
      <c r="F358" s="176"/>
      <c r="G358" s="189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</row>
    <row r="359" spans="1:27" ht="14.5">
      <c r="A359" s="189"/>
      <c r="B359" s="176"/>
      <c r="C359" s="176"/>
      <c r="D359" s="176"/>
      <c r="E359" s="176"/>
      <c r="F359" s="176"/>
      <c r="G359" s="189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</row>
    <row r="360" spans="1:27" ht="14.5">
      <c r="A360" s="189"/>
      <c r="B360" s="176"/>
      <c r="C360" s="176"/>
      <c r="D360" s="176"/>
      <c r="E360" s="176"/>
      <c r="F360" s="176"/>
      <c r="G360" s="189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</row>
    <row r="361" spans="1:27" ht="14.5">
      <c r="A361" s="189"/>
      <c r="B361" s="176"/>
      <c r="C361" s="176"/>
      <c r="D361" s="176"/>
      <c r="E361" s="176"/>
      <c r="F361" s="176"/>
      <c r="G361" s="189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</row>
    <row r="362" spans="1:27" ht="14.5">
      <c r="A362" s="189"/>
      <c r="B362" s="176"/>
      <c r="C362" s="176"/>
      <c r="D362" s="176"/>
      <c r="E362" s="176"/>
      <c r="F362" s="176"/>
      <c r="G362" s="189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</row>
    <row r="363" spans="1:27" ht="14.5">
      <c r="A363" s="189"/>
      <c r="B363" s="176"/>
      <c r="C363" s="176"/>
      <c r="D363" s="176"/>
      <c r="E363" s="176"/>
      <c r="F363" s="176"/>
      <c r="G363" s="189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</row>
    <row r="364" spans="1:27" ht="14.5">
      <c r="A364" s="189"/>
      <c r="B364" s="176"/>
      <c r="C364" s="176"/>
      <c r="D364" s="176"/>
      <c r="E364" s="176"/>
      <c r="F364" s="176"/>
      <c r="G364" s="189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</row>
    <row r="365" spans="1:27" ht="14.5">
      <c r="A365" s="189"/>
      <c r="B365" s="176"/>
      <c r="C365" s="176"/>
      <c r="D365" s="176"/>
      <c r="E365" s="176"/>
      <c r="F365" s="176"/>
      <c r="G365" s="189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</row>
    <row r="366" spans="1:27" ht="14.5">
      <c r="A366" s="189"/>
      <c r="B366" s="176"/>
      <c r="C366" s="176"/>
      <c r="D366" s="176"/>
      <c r="E366" s="176"/>
      <c r="F366" s="176"/>
      <c r="G366" s="189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</row>
    <row r="367" spans="1:27" ht="14.5">
      <c r="A367" s="189"/>
      <c r="B367" s="176"/>
      <c r="C367" s="176"/>
      <c r="D367" s="176"/>
      <c r="E367" s="176"/>
      <c r="F367" s="176"/>
      <c r="G367" s="189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</row>
    <row r="368" spans="1:27" ht="14.5">
      <c r="A368" s="189"/>
      <c r="B368" s="176"/>
      <c r="C368" s="176"/>
      <c r="D368" s="176"/>
      <c r="E368" s="176"/>
      <c r="F368" s="176"/>
      <c r="G368" s="189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</row>
    <row r="369" spans="1:27" ht="14.5">
      <c r="A369" s="189"/>
      <c r="B369" s="176"/>
      <c r="C369" s="176"/>
      <c r="D369" s="176"/>
      <c r="E369" s="176"/>
      <c r="F369" s="176"/>
      <c r="G369" s="189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</row>
    <row r="370" spans="1:27" ht="14.5">
      <c r="A370" s="189"/>
      <c r="B370" s="176"/>
      <c r="C370" s="176"/>
      <c r="D370" s="176"/>
      <c r="E370" s="176"/>
      <c r="F370" s="176"/>
      <c r="G370" s="189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</row>
    <row r="371" spans="1:27" ht="14.5">
      <c r="A371" s="189"/>
      <c r="B371" s="176"/>
      <c r="C371" s="176"/>
      <c r="D371" s="176"/>
      <c r="E371" s="176"/>
      <c r="F371" s="176"/>
      <c r="G371" s="189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</row>
    <row r="372" spans="1:27" ht="14.5">
      <c r="A372" s="189"/>
      <c r="B372" s="176"/>
      <c r="C372" s="176"/>
      <c r="D372" s="176"/>
      <c r="E372" s="176"/>
      <c r="F372" s="176"/>
      <c r="G372" s="189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</row>
    <row r="373" spans="1:27" ht="14.5">
      <c r="A373" s="189"/>
      <c r="B373" s="176"/>
      <c r="C373" s="176"/>
      <c r="D373" s="176"/>
      <c r="E373" s="176"/>
      <c r="F373" s="176"/>
      <c r="G373" s="189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</row>
    <row r="374" spans="1:27" ht="14.5">
      <c r="A374" s="189"/>
      <c r="B374" s="176"/>
      <c r="C374" s="176"/>
      <c r="D374" s="176"/>
      <c r="E374" s="176"/>
      <c r="F374" s="176"/>
      <c r="G374" s="189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</row>
    <row r="375" spans="1:27" ht="14.5">
      <c r="A375" s="189"/>
      <c r="B375" s="176"/>
      <c r="C375" s="176"/>
      <c r="D375" s="176"/>
      <c r="E375" s="176"/>
      <c r="F375" s="176"/>
      <c r="G375" s="189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</row>
    <row r="376" spans="1:27" ht="14.5">
      <c r="A376" s="189"/>
      <c r="B376" s="176"/>
      <c r="C376" s="176"/>
      <c r="D376" s="176"/>
      <c r="E376" s="176"/>
      <c r="F376" s="176"/>
      <c r="G376" s="189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</row>
    <row r="377" spans="1:27" ht="14.5">
      <c r="A377" s="189"/>
      <c r="B377" s="176"/>
      <c r="C377" s="176"/>
      <c r="D377" s="176"/>
      <c r="E377" s="176"/>
      <c r="F377" s="176"/>
      <c r="G377" s="189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</row>
    <row r="378" spans="1:27" ht="14.5">
      <c r="A378" s="189"/>
      <c r="B378" s="176"/>
      <c r="C378" s="176"/>
      <c r="D378" s="176"/>
      <c r="E378" s="176"/>
      <c r="F378" s="176"/>
      <c r="G378" s="189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</row>
    <row r="379" spans="1:27" ht="14.5">
      <c r="A379" s="189"/>
      <c r="B379" s="176"/>
      <c r="C379" s="176"/>
      <c r="D379" s="176"/>
      <c r="E379" s="176"/>
      <c r="F379" s="176"/>
      <c r="G379" s="189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</row>
    <row r="380" spans="1:27" ht="14.5">
      <c r="A380" s="189"/>
      <c r="B380" s="176"/>
      <c r="C380" s="176"/>
      <c r="D380" s="176"/>
      <c r="E380" s="176"/>
      <c r="F380" s="176"/>
      <c r="G380" s="189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</row>
    <row r="381" spans="1:27" ht="14.5">
      <c r="A381" s="189"/>
      <c r="B381" s="176"/>
      <c r="C381" s="176"/>
      <c r="D381" s="176"/>
      <c r="E381" s="176"/>
      <c r="F381" s="176"/>
      <c r="G381" s="189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</row>
    <row r="382" spans="1:27" ht="14.5">
      <c r="A382" s="189"/>
      <c r="B382" s="176"/>
      <c r="C382" s="176"/>
      <c r="D382" s="176"/>
      <c r="E382" s="176"/>
      <c r="F382" s="176"/>
      <c r="G382" s="189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</row>
    <row r="383" spans="1:27" ht="14.5">
      <c r="A383" s="189"/>
      <c r="B383" s="176"/>
      <c r="C383" s="176"/>
      <c r="D383" s="176"/>
      <c r="E383" s="176"/>
      <c r="F383" s="176"/>
      <c r="G383" s="189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</row>
    <row r="384" spans="1:27" ht="14.5">
      <c r="A384" s="189"/>
      <c r="B384" s="176"/>
      <c r="C384" s="176"/>
      <c r="D384" s="176"/>
      <c r="E384" s="176"/>
      <c r="F384" s="176"/>
      <c r="G384" s="189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</row>
    <row r="385" spans="1:27" ht="14.5">
      <c r="A385" s="189"/>
      <c r="B385" s="176"/>
      <c r="C385" s="176"/>
      <c r="D385" s="176"/>
      <c r="E385" s="176"/>
      <c r="F385" s="176"/>
      <c r="G385" s="189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</row>
    <row r="386" spans="1:27" ht="14.5">
      <c r="A386" s="189"/>
      <c r="B386" s="176"/>
      <c r="C386" s="176"/>
      <c r="D386" s="176"/>
      <c r="E386" s="176"/>
      <c r="F386" s="176"/>
      <c r="G386" s="189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</row>
    <row r="387" spans="1:27" ht="14.5">
      <c r="A387" s="189"/>
      <c r="B387" s="176"/>
      <c r="C387" s="176"/>
      <c r="D387" s="176"/>
      <c r="E387" s="176"/>
      <c r="F387" s="176"/>
      <c r="G387" s="189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</row>
    <row r="388" spans="1:27" ht="14.5">
      <c r="A388" s="189"/>
      <c r="B388" s="176"/>
      <c r="C388" s="176"/>
      <c r="D388" s="176"/>
      <c r="E388" s="176"/>
      <c r="F388" s="176"/>
      <c r="G388" s="189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</row>
    <row r="389" spans="1:27" ht="14.5">
      <c r="A389" s="189"/>
      <c r="B389" s="176"/>
      <c r="C389" s="176"/>
      <c r="D389" s="176"/>
      <c r="E389" s="176"/>
      <c r="F389" s="176"/>
      <c r="G389" s="189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</row>
    <row r="390" spans="1:27" ht="14.5">
      <c r="A390" s="189"/>
      <c r="B390" s="176"/>
      <c r="C390" s="176"/>
      <c r="D390" s="176"/>
      <c r="E390" s="176"/>
      <c r="F390" s="176"/>
      <c r="G390" s="189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</row>
    <row r="391" spans="1:27" ht="14.5">
      <c r="A391" s="189"/>
      <c r="B391" s="176"/>
      <c r="C391" s="176"/>
      <c r="D391" s="176"/>
      <c r="E391" s="176"/>
      <c r="F391" s="176"/>
      <c r="G391" s="189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</row>
    <row r="392" spans="1:27" ht="14.5">
      <c r="A392" s="189"/>
      <c r="B392" s="176"/>
      <c r="C392" s="176"/>
      <c r="D392" s="176"/>
      <c r="E392" s="176"/>
      <c r="F392" s="176"/>
      <c r="G392" s="189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</row>
    <row r="393" spans="1:27" ht="14.5">
      <c r="A393" s="189"/>
      <c r="B393" s="176"/>
      <c r="C393" s="176"/>
      <c r="D393" s="176"/>
      <c r="E393" s="176"/>
      <c r="F393" s="176"/>
      <c r="G393" s="189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</row>
    <row r="394" spans="1:27" ht="14.5">
      <c r="A394" s="189"/>
      <c r="B394" s="176"/>
      <c r="C394" s="176"/>
      <c r="D394" s="176"/>
      <c r="E394" s="176"/>
      <c r="F394" s="176"/>
      <c r="G394" s="189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</row>
    <row r="395" spans="1:27" ht="14.5">
      <c r="A395" s="189"/>
      <c r="B395" s="176"/>
      <c r="C395" s="176"/>
      <c r="D395" s="176"/>
      <c r="E395" s="176"/>
      <c r="F395" s="176"/>
      <c r="G395" s="189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</row>
    <row r="396" spans="1:27" ht="14.5">
      <c r="A396" s="189"/>
      <c r="B396" s="176"/>
      <c r="C396" s="176"/>
      <c r="D396" s="176"/>
      <c r="E396" s="176"/>
      <c r="F396" s="176"/>
      <c r="G396" s="189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</row>
    <row r="397" spans="1:27" ht="14.5">
      <c r="A397" s="189"/>
      <c r="B397" s="176"/>
      <c r="C397" s="176"/>
      <c r="D397" s="176"/>
      <c r="E397" s="176"/>
      <c r="F397" s="176"/>
      <c r="G397" s="189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</row>
    <row r="398" spans="1:27" ht="14.5">
      <c r="A398" s="189"/>
      <c r="B398" s="176"/>
      <c r="C398" s="176"/>
      <c r="D398" s="176"/>
      <c r="E398" s="176"/>
      <c r="F398" s="176"/>
      <c r="G398" s="189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</row>
    <row r="399" spans="1:27" ht="14.5">
      <c r="A399" s="189"/>
      <c r="B399" s="176"/>
      <c r="C399" s="176"/>
      <c r="D399" s="176"/>
      <c r="E399" s="176"/>
      <c r="F399" s="176"/>
      <c r="G399" s="189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</row>
    <row r="400" spans="1:27" ht="14.5">
      <c r="A400" s="189"/>
      <c r="B400" s="176"/>
      <c r="C400" s="176"/>
      <c r="D400" s="176"/>
      <c r="E400" s="176"/>
      <c r="F400" s="176"/>
      <c r="G400" s="189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</row>
    <row r="401" spans="1:27" ht="14.5">
      <c r="A401" s="189"/>
      <c r="B401" s="176"/>
      <c r="C401" s="176"/>
      <c r="D401" s="176"/>
      <c r="E401" s="176"/>
      <c r="F401" s="176"/>
      <c r="G401" s="189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</row>
    <row r="402" spans="1:27" ht="14.5">
      <c r="A402" s="189"/>
      <c r="B402" s="176"/>
      <c r="C402" s="176"/>
      <c r="D402" s="176"/>
      <c r="E402" s="176"/>
      <c r="F402" s="176"/>
      <c r="G402" s="189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</row>
    <row r="403" spans="1:27" ht="14.5">
      <c r="A403" s="189"/>
      <c r="B403" s="176"/>
      <c r="C403" s="176"/>
      <c r="D403" s="176"/>
      <c r="E403" s="176"/>
      <c r="F403" s="176"/>
      <c r="G403" s="189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</row>
    <row r="404" spans="1:27" ht="14.5">
      <c r="A404" s="189"/>
      <c r="B404" s="176"/>
      <c r="C404" s="176"/>
      <c r="D404" s="176"/>
      <c r="E404" s="176"/>
      <c r="F404" s="176"/>
      <c r="G404" s="189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</row>
    <row r="405" spans="1:27" ht="14.5">
      <c r="A405" s="189"/>
      <c r="B405" s="176"/>
      <c r="C405" s="176"/>
      <c r="D405" s="176"/>
      <c r="E405" s="176"/>
      <c r="F405" s="176"/>
      <c r="G405" s="189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</row>
    <row r="406" spans="1:27" ht="14.5">
      <c r="A406" s="189"/>
      <c r="B406" s="176"/>
      <c r="C406" s="176"/>
      <c r="D406" s="176"/>
      <c r="E406" s="176"/>
      <c r="F406" s="176"/>
      <c r="G406" s="189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</row>
    <row r="407" spans="1:27" ht="14.5">
      <c r="A407" s="189"/>
      <c r="B407" s="176"/>
      <c r="C407" s="176"/>
      <c r="D407" s="176"/>
      <c r="E407" s="176"/>
      <c r="F407" s="176"/>
      <c r="G407" s="189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</row>
    <row r="408" spans="1:27" ht="14.5">
      <c r="A408" s="189"/>
      <c r="B408" s="176"/>
      <c r="C408" s="176"/>
      <c r="D408" s="176"/>
      <c r="E408" s="176"/>
      <c r="F408" s="176"/>
      <c r="G408" s="189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</row>
    <row r="409" spans="1:27" ht="14.5">
      <c r="A409" s="189"/>
      <c r="B409" s="176"/>
      <c r="C409" s="176"/>
      <c r="D409" s="176"/>
      <c r="E409" s="176"/>
      <c r="F409" s="176"/>
      <c r="G409" s="189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</row>
    <row r="410" spans="1:27" ht="14.5">
      <c r="A410" s="189"/>
      <c r="B410" s="176"/>
      <c r="C410" s="176"/>
      <c r="D410" s="176"/>
      <c r="E410" s="176"/>
      <c r="F410" s="176"/>
      <c r="G410" s="189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</row>
    <row r="411" spans="1:27" ht="14.5">
      <c r="A411" s="189"/>
      <c r="B411" s="176"/>
      <c r="C411" s="176"/>
      <c r="D411" s="176"/>
      <c r="E411" s="176"/>
      <c r="F411" s="176"/>
      <c r="G411" s="189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</row>
    <row r="412" spans="1:27" ht="14.5">
      <c r="A412" s="189"/>
      <c r="B412" s="176"/>
      <c r="C412" s="176"/>
      <c r="D412" s="176"/>
      <c r="E412" s="176"/>
      <c r="F412" s="176"/>
      <c r="G412" s="189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</row>
    <row r="413" spans="1:27" ht="14.5">
      <c r="A413" s="189"/>
      <c r="B413" s="176"/>
      <c r="C413" s="176"/>
      <c r="D413" s="176"/>
      <c r="E413" s="176"/>
      <c r="F413" s="176"/>
      <c r="G413" s="189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</row>
    <row r="414" spans="1:27" ht="14.5">
      <c r="A414" s="189"/>
      <c r="B414" s="176"/>
      <c r="C414" s="176"/>
      <c r="D414" s="176"/>
      <c r="E414" s="176"/>
      <c r="F414" s="176"/>
      <c r="G414" s="189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</row>
    <row r="415" spans="1:27" ht="14.5">
      <c r="A415" s="189"/>
      <c r="B415" s="176"/>
      <c r="C415" s="176"/>
      <c r="D415" s="176"/>
      <c r="E415" s="176"/>
      <c r="F415" s="176"/>
      <c r="G415" s="189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</row>
    <row r="416" spans="1:27" ht="14.5">
      <c r="A416" s="189"/>
      <c r="B416" s="176"/>
      <c r="C416" s="176"/>
      <c r="D416" s="176"/>
      <c r="E416" s="176"/>
      <c r="F416" s="176"/>
      <c r="G416" s="189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</row>
    <row r="417" spans="1:27" ht="14.5">
      <c r="A417" s="189"/>
      <c r="B417" s="176"/>
      <c r="C417" s="176"/>
      <c r="D417" s="176"/>
      <c r="E417" s="176"/>
      <c r="F417" s="176"/>
      <c r="G417" s="189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</row>
    <row r="418" spans="1:27" ht="14.5">
      <c r="A418" s="189"/>
      <c r="B418" s="176"/>
      <c r="C418" s="176"/>
      <c r="D418" s="176"/>
      <c r="E418" s="176"/>
      <c r="F418" s="176"/>
      <c r="G418" s="189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</row>
    <row r="419" spans="1:27" ht="14.5">
      <c r="A419" s="189"/>
      <c r="B419" s="176"/>
      <c r="C419" s="176"/>
      <c r="D419" s="176"/>
      <c r="E419" s="176"/>
      <c r="F419" s="176"/>
      <c r="G419" s="189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</row>
    <row r="420" spans="1:27" ht="14.5">
      <c r="A420" s="189"/>
      <c r="B420" s="176"/>
      <c r="C420" s="176"/>
      <c r="D420" s="176"/>
      <c r="E420" s="176"/>
      <c r="F420" s="176"/>
      <c r="G420" s="189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</row>
    <row r="421" spans="1:27" ht="14.5">
      <c r="A421" s="189"/>
      <c r="B421" s="176"/>
      <c r="C421" s="176"/>
      <c r="D421" s="176"/>
      <c r="E421" s="176"/>
      <c r="F421" s="176"/>
      <c r="G421" s="189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</row>
    <row r="422" spans="1:27" ht="14.5">
      <c r="A422" s="189"/>
      <c r="B422" s="176"/>
      <c r="C422" s="176"/>
      <c r="D422" s="176"/>
      <c r="E422" s="176"/>
      <c r="F422" s="176"/>
      <c r="G422" s="189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</row>
    <row r="423" spans="1:27" ht="14.5">
      <c r="A423" s="189"/>
      <c r="B423" s="176"/>
      <c r="C423" s="176"/>
      <c r="D423" s="176"/>
      <c r="E423" s="176"/>
      <c r="F423" s="176"/>
      <c r="G423" s="189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</row>
    <row r="424" spans="1:27" ht="14.5">
      <c r="A424" s="189"/>
      <c r="B424" s="176"/>
      <c r="C424" s="176"/>
      <c r="D424" s="176"/>
      <c r="E424" s="176"/>
      <c r="F424" s="176"/>
      <c r="G424" s="189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</row>
    <row r="425" spans="1:27" ht="14.5">
      <c r="A425" s="189"/>
      <c r="B425" s="176"/>
      <c r="C425" s="176"/>
      <c r="D425" s="176"/>
      <c r="E425" s="176"/>
      <c r="F425" s="176"/>
      <c r="G425" s="189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</row>
    <row r="426" spans="1:27" ht="14.5">
      <c r="A426" s="189"/>
      <c r="B426" s="176"/>
      <c r="C426" s="176"/>
      <c r="D426" s="176"/>
      <c r="E426" s="176"/>
      <c r="F426" s="176"/>
      <c r="G426" s="189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</row>
    <row r="427" spans="1:27" ht="14.5">
      <c r="A427" s="189"/>
      <c r="B427" s="176"/>
      <c r="C427" s="176"/>
      <c r="D427" s="176"/>
      <c r="E427" s="176"/>
      <c r="F427" s="176"/>
      <c r="G427" s="189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</row>
    <row r="428" spans="1:27" ht="14.5">
      <c r="A428" s="189"/>
      <c r="B428" s="176"/>
      <c r="C428" s="176"/>
      <c r="D428" s="176"/>
      <c r="E428" s="176"/>
      <c r="F428" s="176"/>
      <c r="G428" s="189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</row>
    <row r="429" spans="1:27" ht="14.5">
      <c r="A429" s="189"/>
      <c r="B429" s="176"/>
      <c r="C429" s="176"/>
      <c r="D429" s="176"/>
      <c r="E429" s="176"/>
      <c r="F429" s="176"/>
      <c r="G429" s="189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</row>
    <row r="430" spans="1:27" ht="14.5">
      <c r="A430" s="189"/>
      <c r="B430" s="176"/>
      <c r="C430" s="176"/>
      <c r="D430" s="176"/>
      <c r="E430" s="176"/>
      <c r="F430" s="176"/>
      <c r="G430" s="189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</row>
    <row r="431" spans="1:27" ht="14.5">
      <c r="A431" s="189"/>
      <c r="B431" s="176"/>
      <c r="C431" s="176"/>
      <c r="D431" s="176"/>
      <c r="E431" s="176"/>
      <c r="F431" s="176"/>
      <c r="G431" s="189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</row>
    <row r="432" spans="1:27" ht="14.5">
      <c r="A432" s="189"/>
      <c r="B432" s="176"/>
      <c r="C432" s="176"/>
      <c r="D432" s="176"/>
      <c r="E432" s="176"/>
      <c r="F432" s="176"/>
      <c r="G432" s="189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</row>
    <row r="433" spans="1:27" ht="14.5">
      <c r="A433" s="189"/>
      <c r="B433" s="176"/>
      <c r="C433" s="176"/>
      <c r="D433" s="176"/>
      <c r="E433" s="176"/>
      <c r="F433" s="176"/>
      <c r="G433" s="189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</row>
    <row r="434" spans="1:27" ht="14.5">
      <c r="A434" s="189"/>
      <c r="B434" s="176"/>
      <c r="C434" s="176"/>
      <c r="D434" s="176"/>
      <c r="E434" s="176"/>
      <c r="F434" s="176"/>
      <c r="G434" s="189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</row>
    <row r="435" spans="1:27" ht="14.5">
      <c r="A435" s="189"/>
      <c r="B435" s="176"/>
      <c r="C435" s="176"/>
      <c r="D435" s="176"/>
      <c r="E435" s="176"/>
      <c r="F435" s="176"/>
      <c r="G435" s="189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</row>
    <row r="436" spans="1:27" ht="14.5">
      <c r="A436" s="189"/>
      <c r="B436" s="176"/>
      <c r="C436" s="176"/>
      <c r="D436" s="176"/>
      <c r="E436" s="176"/>
      <c r="F436" s="176"/>
      <c r="G436" s="189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</row>
    <row r="437" spans="1:27" ht="14.5">
      <c r="A437" s="189"/>
      <c r="B437" s="176"/>
      <c r="C437" s="176"/>
      <c r="D437" s="176"/>
      <c r="E437" s="176"/>
      <c r="F437" s="176"/>
      <c r="G437" s="189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</row>
    <row r="438" spans="1:27" ht="14.5">
      <c r="A438" s="189"/>
      <c r="B438" s="176"/>
      <c r="C438" s="176"/>
      <c r="D438" s="176"/>
      <c r="E438" s="176"/>
      <c r="F438" s="176"/>
      <c r="G438" s="189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</row>
    <row r="439" spans="1:27" ht="14.5">
      <c r="A439" s="189"/>
      <c r="B439" s="176"/>
      <c r="C439" s="176"/>
      <c r="D439" s="176"/>
      <c r="E439" s="176"/>
      <c r="F439" s="176"/>
      <c r="G439" s="189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</row>
    <row r="440" spans="1:27" ht="14.5">
      <c r="A440" s="189"/>
      <c r="B440" s="176"/>
      <c r="C440" s="176"/>
      <c r="D440" s="176"/>
      <c r="E440" s="176"/>
      <c r="F440" s="176"/>
      <c r="G440" s="189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</row>
    <row r="441" spans="1:27" ht="14.5">
      <c r="A441" s="189"/>
      <c r="B441" s="176"/>
      <c r="C441" s="176"/>
      <c r="D441" s="176"/>
      <c r="E441" s="176"/>
      <c r="F441" s="176"/>
      <c r="G441" s="189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</row>
    <row r="442" spans="1:27" ht="14.5">
      <c r="A442" s="189"/>
      <c r="B442" s="176"/>
      <c r="C442" s="176"/>
      <c r="D442" s="176"/>
      <c r="E442" s="176"/>
      <c r="F442" s="176"/>
      <c r="G442" s="189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</row>
    <row r="443" spans="1:27" ht="14.5">
      <c r="A443" s="189"/>
      <c r="B443" s="176"/>
      <c r="C443" s="176"/>
      <c r="D443" s="176"/>
      <c r="E443" s="176"/>
      <c r="F443" s="176"/>
      <c r="G443" s="189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</row>
    <row r="444" spans="1:27" ht="14.5">
      <c r="A444" s="189"/>
      <c r="B444" s="176"/>
      <c r="C444" s="176"/>
      <c r="D444" s="176"/>
      <c r="E444" s="176"/>
      <c r="F444" s="176"/>
      <c r="G444" s="189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</row>
    <row r="445" spans="1:27" ht="14.5">
      <c r="A445" s="189"/>
      <c r="B445" s="176"/>
      <c r="C445" s="176"/>
      <c r="D445" s="176"/>
      <c r="E445" s="176"/>
      <c r="F445" s="176"/>
      <c r="G445" s="189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</row>
    <row r="446" spans="1:27" ht="14.5">
      <c r="A446" s="189"/>
      <c r="B446" s="176"/>
      <c r="C446" s="176"/>
      <c r="D446" s="176"/>
      <c r="E446" s="176"/>
      <c r="F446" s="176"/>
      <c r="G446" s="189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</row>
    <row r="447" spans="1:27" ht="14.5">
      <c r="A447" s="189"/>
      <c r="B447" s="176"/>
      <c r="C447" s="176"/>
      <c r="D447" s="176"/>
      <c r="E447" s="176"/>
      <c r="F447" s="176"/>
      <c r="G447" s="189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</row>
    <row r="448" spans="1:27" ht="14.5">
      <c r="A448" s="189"/>
      <c r="B448" s="176"/>
      <c r="C448" s="176"/>
      <c r="D448" s="176"/>
      <c r="E448" s="176"/>
      <c r="F448" s="176"/>
      <c r="G448" s="189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</row>
    <row r="449" spans="1:27" ht="14.5">
      <c r="A449" s="189"/>
      <c r="B449" s="176"/>
      <c r="C449" s="176"/>
      <c r="D449" s="176"/>
      <c r="E449" s="176"/>
      <c r="F449" s="176"/>
      <c r="G449" s="189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</row>
    <row r="450" spans="1:27" ht="14.5">
      <c r="A450" s="189"/>
      <c r="B450" s="176"/>
      <c r="C450" s="176"/>
      <c r="D450" s="176"/>
      <c r="E450" s="176"/>
      <c r="F450" s="176"/>
      <c r="G450" s="189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</row>
    <row r="451" spans="1:27" ht="14.5">
      <c r="A451" s="189"/>
      <c r="B451" s="176"/>
      <c r="C451" s="176"/>
      <c r="D451" s="176"/>
      <c r="E451" s="176"/>
      <c r="F451" s="176"/>
      <c r="G451" s="189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</row>
    <row r="452" spans="1:27" ht="14.5">
      <c r="A452" s="189"/>
      <c r="B452" s="176"/>
      <c r="C452" s="176"/>
      <c r="D452" s="176"/>
      <c r="E452" s="176"/>
      <c r="F452" s="176"/>
      <c r="G452" s="189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</row>
    <row r="453" spans="1:27" ht="14.5">
      <c r="A453" s="189"/>
      <c r="B453" s="176"/>
      <c r="C453" s="176"/>
      <c r="D453" s="176"/>
      <c r="E453" s="176"/>
      <c r="F453" s="176"/>
      <c r="G453" s="189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</row>
    <row r="454" spans="1:27" ht="14.5">
      <c r="A454" s="189"/>
      <c r="B454" s="176"/>
      <c r="C454" s="176"/>
      <c r="D454" s="176"/>
      <c r="E454" s="176"/>
      <c r="F454" s="176"/>
      <c r="G454" s="189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</row>
    <row r="455" spans="1:27" ht="14.5">
      <c r="A455" s="189"/>
      <c r="B455" s="176"/>
      <c r="C455" s="176"/>
      <c r="D455" s="176"/>
      <c r="E455" s="176"/>
      <c r="F455" s="176"/>
      <c r="G455" s="189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</row>
    <row r="456" spans="1:27" ht="14.5">
      <c r="A456" s="189"/>
      <c r="B456" s="176"/>
      <c r="C456" s="176"/>
      <c r="D456" s="176"/>
      <c r="E456" s="176"/>
      <c r="F456" s="176"/>
      <c r="G456" s="189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</row>
    <row r="457" spans="1:27" ht="14.5">
      <c r="A457" s="189"/>
      <c r="B457" s="176"/>
      <c r="C457" s="176"/>
      <c r="D457" s="176"/>
      <c r="E457" s="176"/>
      <c r="F457" s="176"/>
      <c r="G457" s="189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</row>
    <row r="458" spans="1:27" ht="14.5">
      <c r="A458" s="189"/>
      <c r="B458" s="176"/>
      <c r="C458" s="176"/>
      <c r="D458" s="176"/>
      <c r="E458" s="176"/>
      <c r="F458" s="176"/>
      <c r="G458" s="189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</row>
    <row r="459" spans="1:27" ht="14.5">
      <c r="A459" s="189"/>
      <c r="B459" s="176"/>
      <c r="C459" s="176"/>
      <c r="D459" s="176"/>
      <c r="E459" s="176"/>
      <c r="F459" s="176"/>
      <c r="G459" s="189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</row>
    <row r="460" spans="1:27" ht="14.5">
      <c r="A460" s="189"/>
      <c r="B460" s="176"/>
      <c r="C460" s="176"/>
      <c r="D460" s="176"/>
      <c r="E460" s="176"/>
      <c r="F460" s="176"/>
      <c r="G460" s="189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</row>
    <row r="461" spans="1:27" ht="14.5">
      <c r="A461" s="189"/>
      <c r="B461" s="176"/>
      <c r="C461" s="176"/>
      <c r="D461" s="176"/>
      <c r="E461" s="176"/>
      <c r="F461" s="176"/>
      <c r="G461" s="189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</row>
    <row r="462" spans="1:27" ht="14.5">
      <c r="A462" s="189"/>
      <c r="B462" s="176"/>
      <c r="C462" s="176"/>
      <c r="D462" s="176"/>
      <c r="E462" s="176"/>
      <c r="F462" s="176"/>
      <c r="G462" s="189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</row>
    <row r="463" spans="1:27" ht="14.5">
      <c r="A463" s="189"/>
      <c r="B463" s="176"/>
      <c r="C463" s="176"/>
      <c r="D463" s="176"/>
      <c r="E463" s="176"/>
      <c r="F463" s="176"/>
      <c r="G463" s="189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</row>
    <row r="464" spans="1:27" ht="14.5">
      <c r="A464" s="189"/>
      <c r="B464" s="176"/>
      <c r="C464" s="176"/>
      <c r="D464" s="176"/>
      <c r="E464" s="176"/>
      <c r="F464" s="176"/>
      <c r="G464" s="189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</row>
    <row r="465" spans="1:27" ht="14.5">
      <c r="A465" s="189"/>
      <c r="B465" s="176"/>
      <c r="C465" s="176"/>
      <c r="D465" s="176"/>
      <c r="E465" s="176"/>
      <c r="F465" s="176"/>
      <c r="G465" s="189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</row>
    <row r="466" spans="1:27" ht="14.5">
      <c r="A466" s="189"/>
      <c r="B466" s="176"/>
      <c r="C466" s="176"/>
      <c r="D466" s="176"/>
      <c r="E466" s="176"/>
      <c r="F466" s="176"/>
      <c r="G466" s="189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</row>
    <row r="467" spans="1:27" ht="14.5">
      <c r="A467" s="189"/>
      <c r="B467" s="176"/>
      <c r="C467" s="176"/>
      <c r="D467" s="176"/>
      <c r="E467" s="176"/>
      <c r="F467" s="176"/>
      <c r="G467" s="189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</row>
    <row r="468" spans="1:27" ht="14.5">
      <c r="A468" s="189"/>
      <c r="B468" s="176"/>
      <c r="C468" s="176"/>
      <c r="D468" s="176"/>
      <c r="E468" s="176"/>
      <c r="F468" s="176"/>
      <c r="G468" s="189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</row>
    <row r="469" spans="1:27" ht="14.5">
      <c r="A469" s="189"/>
      <c r="B469" s="176"/>
      <c r="C469" s="176"/>
      <c r="D469" s="176"/>
      <c r="E469" s="176"/>
      <c r="F469" s="176"/>
      <c r="G469" s="189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</row>
    <row r="470" spans="1:27" ht="14.5">
      <c r="A470" s="189"/>
      <c r="B470" s="176"/>
      <c r="C470" s="176"/>
      <c r="D470" s="176"/>
      <c r="E470" s="176"/>
      <c r="F470" s="176"/>
      <c r="G470" s="189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</row>
    <row r="471" spans="1:27" ht="14.5">
      <c r="A471" s="189"/>
      <c r="B471" s="176"/>
      <c r="C471" s="176"/>
      <c r="D471" s="176"/>
      <c r="E471" s="176"/>
      <c r="F471" s="176"/>
      <c r="G471" s="189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</row>
    <row r="472" spans="1:27" ht="14.5">
      <c r="A472" s="189"/>
      <c r="B472" s="176"/>
      <c r="C472" s="176"/>
      <c r="D472" s="176"/>
      <c r="E472" s="176"/>
      <c r="F472" s="176"/>
      <c r="G472" s="189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</row>
    <row r="473" spans="1:27" ht="14.5">
      <c r="A473" s="189"/>
      <c r="B473" s="176"/>
      <c r="C473" s="176"/>
      <c r="D473" s="176"/>
      <c r="E473" s="176"/>
      <c r="F473" s="176"/>
      <c r="G473" s="189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</row>
    <row r="474" spans="1:27" ht="14.5">
      <c r="A474" s="189"/>
      <c r="B474" s="176"/>
      <c r="C474" s="176"/>
      <c r="D474" s="176"/>
      <c r="E474" s="176"/>
      <c r="F474" s="176"/>
      <c r="G474" s="189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</row>
    <row r="475" spans="1:27" ht="14.5">
      <c r="A475" s="189"/>
      <c r="B475" s="176"/>
      <c r="C475" s="176"/>
      <c r="D475" s="176"/>
      <c r="E475" s="176"/>
      <c r="F475" s="176"/>
      <c r="G475" s="189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</row>
    <row r="476" spans="1:27" ht="14.5">
      <c r="A476" s="189"/>
      <c r="B476" s="176"/>
      <c r="C476" s="176"/>
      <c r="D476" s="176"/>
      <c r="E476" s="176"/>
      <c r="F476" s="176"/>
      <c r="G476" s="189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</row>
    <row r="477" spans="1:27" ht="14.5">
      <c r="A477" s="189"/>
      <c r="B477" s="176"/>
      <c r="C477" s="176"/>
      <c r="D477" s="176"/>
      <c r="E477" s="176"/>
      <c r="F477" s="176"/>
      <c r="G477" s="189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</row>
    <row r="478" spans="1:27" ht="14.5">
      <c r="A478" s="189"/>
      <c r="B478" s="176"/>
      <c r="C478" s="176"/>
      <c r="D478" s="176"/>
      <c r="E478" s="176"/>
      <c r="F478" s="176"/>
      <c r="G478" s="189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</row>
    <row r="479" spans="1:27" ht="14.5">
      <c r="A479" s="189"/>
      <c r="B479" s="176"/>
      <c r="C479" s="176"/>
      <c r="D479" s="176"/>
      <c r="E479" s="176"/>
      <c r="F479" s="176"/>
      <c r="G479" s="189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</row>
    <row r="480" spans="1:27" ht="14.5">
      <c r="A480" s="189"/>
      <c r="B480" s="176"/>
      <c r="C480" s="176"/>
      <c r="D480" s="176"/>
      <c r="E480" s="176"/>
      <c r="F480" s="176"/>
      <c r="G480" s="189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</row>
    <row r="481" spans="1:27" ht="14.5">
      <c r="A481" s="189"/>
      <c r="B481" s="176"/>
      <c r="C481" s="176"/>
      <c r="D481" s="176"/>
      <c r="E481" s="176"/>
      <c r="F481" s="176"/>
      <c r="G481" s="189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</row>
    <row r="482" spans="1:27" ht="14.5">
      <c r="A482" s="189"/>
      <c r="B482" s="176"/>
      <c r="C482" s="176"/>
      <c r="D482" s="176"/>
      <c r="E482" s="176"/>
      <c r="F482" s="176"/>
      <c r="G482" s="189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</row>
    <row r="483" spans="1:27" ht="14.5">
      <c r="A483" s="189"/>
      <c r="B483" s="176"/>
      <c r="C483" s="176"/>
      <c r="D483" s="176"/>
      <c r="E483" s="176"/>
      <c r="F483" s="176"/>
      <c r="G483" s="189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</row>
    <row r="484" spans="1:27" ht="14.5">
      <c r="A484" s="189"/>
      <c r="B484" s="176"/>
      <c r="C484" s="176"/>
      <c r="D484" s="176"/>
      <c r="E484" s="176"/>
      <c r="F484" s="176"/>
      <c r="G484" s="189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</row>
    <row r="485" spans="1:27" ht="14.5">
      <c r="A485" s="189"/>
      <c r="B485" s="176"/>
      <c r="C485" s="176"/>
      <c r="D485" s="176"/>
      <c r="E485" s="176"/>
      <c r="F485" s="176"/>
      <c r="G485" s="189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</row>
    <row r="486" spans="1:27" ht="14.5">
      <c r="A486" s="189"/>
      <c r="B486" s="176"/>
      <c r="C486" s="176"/>
      <c r="D486" s="176"/>
      <c r="E486" s="176"/>
      <c r="F486" s="176"/>
      <c r="G486" s="189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</row>
    <row r="487" spans="1:27" ht="14.5">
      <c r="A487" s="189"/>
      <c r="B487" s="176"/>
      <c r="C487" s="176"/>
      <c r="D487" s="176"/>
      <c r="E487" s="176"/>
      <c r="F487" s="176"/>
      <c r="G487" s="189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</row>
    <row r="488" spans="1:27" ht="14.5">
      <c r="A488" s="189"/>
      <c r="B488" s="176"/>
      <c r="C488" s="176"/>
      <c r="D488" s="176"/>
      <c r="E488" s="176"/>
      <c r="F488" s="176"/>
      <c r="G488" s="189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</row>
    <row r="489" spans="1:27" ht="14.5">
      <c r="A489" s="189"/>
      <c r="B489" s="176"/>
      <c r="C489" s="176"/>
      <c r="D489" s="176"/>
      <c r="E489" s="176"/>
      <c r="F489" s="176"/>
      <c r="G489" s="189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</row>
    <row r="490" spans="1:27" ht="14.5">
      <c r="A490" s="189"/>
      <c r="B490" s="176"/>
      <c r="C490" s="176"/>
      <c r="D490" s="176"/>
      <c r="E490" s="176"/>
      <c r="F490" s="176"/>
      <c r="G490" s="189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</row>
    <row r="491" spans="1:27" ht="14.5">
      <c r="A491" s="189"/>
      <c r="B491" s="176"/>
      <c r="C491" s="176"/>
      <c r="D491" s="176"/>
      <c r="E491" s="176"/>
      <c r="F491" s="176"/>
      <c r="G491" s="189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</row>
    <row r="492" spans="1:27" ht="14.5">
      <c r="A492" s="189"/>
      <c r="B492" s="176"/>
      <c r="C492" s="176"/>
      <c r="D492" s="176"/>
      <c r="E492" s="176"/>
      <c r="F492" s="176"/>
      <c r="G492" s="189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</row>
    <row r="493" spans="1:27" ht="14.5">
      <c r="A493" s="189"/>
      <c r="B493" s="176"/>
      <c r="C493" s="176"/>
      <c r="D493" s="176"/>
      <c r="E493" s="176"/>
      <c r="F493" s="176"/>
      <c r="G493" s="189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</row>
    <row r="494" spans="1:27" ht="14.5">
      <c r="A494" s="189"/>
      <c r="B494" s="176"/>
      <c r="C494" s="176"/>
      <c r="D494" s="176"/>
      <c r="E494" s="176"/>
      <c r="F494" s="176"/>
      <c r="G494" s="189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</row>
    <row r="495" spans="1:27" ht="14.5">
      <c r="A495" s="189"/>
      <c r="B495" s="176"/>
      <c r="C495" s="176"/>
      <c r="D495" s="176"/>
      <c r="E495" s="176"/>
      <c r="F495" s="176"/>
      <c r="G495" s="189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</row>
    <row r="496" spans="1:27" ht="14.5">
      <c r="A496" s="189"/>
      <c r="B496" s="176"/>
      <c r="C496" s="176"/>
      <c r="D496" s="176"/>
      <c r="E496" s="176"/>
      <c r="F496" s="176"/>
      <c r="G496" s="189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</row>
    <row r="497" spans="1:27" ht="14.5">
      <c r="A497" s="189"/>
      <c r="B497" s="176"/>
      <c r="C497" s="176"/>
      <c r="D497" s="176"/>
      <c r="E497" s="176"/>
      <c r="F497" s="176"/>
      <c r="G497" s="189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</row>
    <row r="498" spans="1:27" ht="14.5">
      <c r="A498" s="189"/>
      <c r="B498" s="176"/>
      <c r="C498" s="176"/>
      <c r="D498" s="176"/>
      <c r="E498" s="176"/>
      <c r="F498" s="176"/>
      <c r="G498" s="189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</row>
    <row r="499" spans="1:27" ht="14.5">
      <c r="A499" s="189"/>
      <c r="B499" s="176"/>
      <c r="C499" s="176"/>
      <c r="D499" s="176"/>
      <c r="E499" s="176"/>
      <c r="F499" s="176"/>
      <c r="G499" s="189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</row>
    <row r="500" spans="1:27" ht="14.5">
      <c r="A500" s="189"/>
      <c r="B500" s="176"/>
      <c r="C500" s="176"/>
      <c r="D500" s="176"/>
      <c r="E500" s="176"/>
      <c r="F500" s="176"/>
      <c r="G500" s="189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</row>
    <row r="501" spans="1:27" ht="14.5">
      <c r="A501" s="189"/>
      <c r="B501" s="176"/>
      <c r="C501" s="176"/>
      <c r="D501" s="176"/>
      <c r="E501" s="176"/>
      <c r="F501" s="176"/>
      <c r="G501" s="189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</row>
    <row r="502" spans="1:27" ht="14.5">
      <c r="A502" s="189"/>
      <c r="B502" s="176"/>
      <c r="C502" s="176"/>
      <c r="D502" s="176"/>
      <c r="E502" s="176"/>
      <c r="F502" s="176"/>
      <c r="G502" s="189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</row>
    <row r="503" spans="1:27" ht="14.5">
      <c r="A503" s="189"/>
      <c r="B503" s="176"/>
      <c r="C503" s="176"/>
      <c r="D503" s="176"/>
      <c r="E503" s="176"/>
      <c r="F503" s="176"/>
      <c r="G503" s="189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</row>
    <row r="504" spans="1:27" ht="14.5">
      <c r="A504" s="189"/>
      <c r="B504" s="176"/>
      <c r="C504" s="176"/>
      <c r="D504" s="176"/>
      <c r="E504" s="176"/>
      <c r="F504" s="176"/>
      <c r="G504" s="189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</row>
    <row r="505" spans="1:27" ht="14.5">
      <c r="A505" s="189"/>
      <c r="B505" s="176"/>
      <c r="C505" s="176"/>
      <c r="D505" s="176"/>
      <c r="E505" s="176"/>
      <c r="F505" s="176"/>
      <c r="G505" s="189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</row>
    <row r="506" spans="1:27" ht="14.5">
      <c r="A506" s="189"/>
      <c r="B506" s="176"/>
      <c r="C506" s="176"/>
      <c r="D506" s="176"/>
      <c r="E506" s="176"/>
      <c r="F506" s="176"/>
      <c r="G506" s="189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</row>
    <row r="507" spans="1:27" ht="14.5">
      <c r="A507" s="189"/>
      <c r="B507" s="176"/>
      <c r="C507" s="176"/>
      <c r="D507" s="176"/>
      <c r="E507" s="176"/>
      <c r="F507" s="176"/>
      <c r="G507" s="189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</row>
    <row r="508" spans="1:27" ht="14.5">
      <c r="A508" s="189"/>
      <c r="B508" s="176"/>
      <c r="C508" s="176"/>
      <c r="D508" s="176"/>
      <c r="E508" s="176"/>
      <c r="F508" s="176"/>
      <c r="G508" s="189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</row>
    <row r="509" spans="1:27" ht="14.5">
      <c r="A509" s="189"/>
      <c r="B509" s="176"/>
      <c r="C509" s="176"/>
      <c r="D509" s="176"/>
      <c r="E509" s="176"/>
      <c r="F509" s="176"/>
      <c r="G509" s="189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</row>
    <row r="510" spans="1:27" ht="14.5">
      <c r="A510" s="189"/>
      <c r="B510" s="176"/>
      <c r="C510" s="176"/>
      <c r="D510" s="176"/>
      <c r="E510" s="176"/>
      <c r="F510" s="176"/>
      <c r="G510" s="189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</row>
    <row r="511" spans="1:27" ht="14.5">
      <c r="A511" s="189"/>
      <c r="B511" s="176"/>
      <c r="C511" s="176"/>
      <c r="D511" s="176"/>
      <c r="E511" s="176"/>
      <c r="F511" s="176"/>
      <c r="G511" s="189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</row>
    <row r="512" spans="1:27" ht="14.5">
      <c r="A512" s="189"/>
      <c r="B512" s="176"/>
      <c r="C512" s="176"/>
      <c r="D512" s="176"/>
      <c r="E512" s="176"/>
      <c r="F512" s="176"/>
      <c r="G512" s="189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</row>
    <row r="513" spans="1:27" ht="14.5">
      <c r="A513" s="189"/>
      <c r="B513" s="176"/>
      <c r="C513" s="176"/>
      <c r="D513" s="176"/>
      <c r="E513" s="176"/>
      <c r="F513" s="176"/>
      <c r="G513" s="189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</row>
    <row r="514" spans="1:27" ht="14.5">
      <c r="A514" s="189"/>
      <c r="B514" s="176"/>
      <c r="C514" s="176"/>
      <c r="D514" s="176"/>
      <c r="E514" s="176"/>
      <c r="F514" s="176"/>
      <c r="G514" s="189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</row>
    <row r="515" spans="1:27" ht="14.5">
      <c r="A515" s="189"/>
      <c r="B515" s="176"/>
      <c r="C515" s="176"/>
      <c r="D515" s="176"/>
      <c r="E515" s="176"/>
      <c r="F515" s="176"/>
      <c r="G515" s="189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</row>
    <row r="516" spans="1:27" ht="14.5">
      <c r="A516" s="189"/>
      <c r="B516" s="176"/>
      <c r="C516" s="176"/>
      <c r="D516" s="176"/>
      <c r="E516" s="176"/>
      <c r="F516" s="176"/>
      <c r="G516" s="189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</row>
    <row r="517" spans="1:27" ht="14.5">
      <c r="A517" s="189"/>
      <c r="B517" s="176"/>
      <c r="C517" s="176"/>
      <c r="D517" s="176"/>
      <c r="E517" s="176"/>
      <c r="F517" s="176"/>
      <c r="G517" s="189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</row>
    <row r="518" spans="1:27" ht="14.5">
      <c r="A518" s="189"/>
      <c r="B518" s="176"/>
      <c r="C518" s="176"/>
      <c r="D518" s="176"/>
      <c r="E518" s="176"/>
      <c r="F518" s="176"/>
      <c r="G518" s="189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</row>
    <row r="519" spans="1:27" ht="14.5">
      <c r="A519" s="189"/>
      <c r="B519" s="176"/>
      <c r="C519" s="176"/>
      <c r="D519" s="176"/>
      <c r="E519" s="176"/>
      <c r="F519" s="176"/>
      <c r="G519" s="189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</row>
    <row r="520" spans="1:27" ht="14.5">
      <c r="A520" s="189"/>
      <c r="B520" s="176"/>
      <c r="C520" s="176"/>
      <c r="D520" s="176"/>
      <c r="E520" s="176"/>
      <c r="F520" s="176"/>
      <c r="G520" s="189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</row>
    <row r="521" spans="1:27" ht="14.5">
      <c r="A521" s="189"/>
      <c r="B521" s="176"/>
      <c r="C521" s="176"/>
      <c r="D521" s="176"/>
      <c r="E521" s="176"/>
      <c r="F521" s="176"/>
      <c r="G521" s="189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</row>
    <row r="522" spans="1:27" ht="14.5">
      <c r="A522" s="189"/>
      <c r="B522" s="176"/>
      <c r="C522" s="176"/>
      <c r="D522" s="176"/>
      <c r="E522" s="176"/>
      <c r="F522" s="176"/>
      <c r="G522" s="189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</row>
    <row r="523" spans="1:27" ht="14.5">
      <c r="A523" s="189"/>
      <c r="B523" s="176"/>
      <c r="C523" s="176"/>
      <c r="D523" s="176"/>
      <c r="E523" s="176"/>
      <c r="F523" s="176"/>
      <c r="G523" s="189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</row>
    <row r="524" spans="1:27" ht="14.5">
      <c r="A524" s="189"/>
      <c r="B524" s="176"/>
      <c r="C524" s="176"/>
      <c r="D524" s="176"/>
      <c r="E524" s="176"/>
      <c r="F524" s="176"/>
      <c r="G524" s="189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</row>
    <row r="525" spans="1:27" ht="14.5">
      <c r="A525" s="189"/>
      <c r="B525" s="176"/>
      <c r="C525" s="176"/>
      <c r="D525" s="176"/>
      <c r="E525" s="176"/>
      <c r="F525" s="176"/>
      <c r="G525" s="189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</row>
    <row r="526" spans="1:27" ht="14.5">
      <c r="A526" s="189"/>
      <c r="B526" s="176"/>
      <c r="C526" s="176"/>
      <c r="D526" s="176"/>
      <c r="E526" s="176"/>
      <c r="F526" s="176"/>
      <c r="G526" s="189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</row>
    <row r="527" spans="1:27" ht="14.5">
      <c r="A527" s="189"/>
      <c r="B527" s="176"/>
      <c r="C527" s="176"/>
      <c r="D527" s="176"/>
      <c r="E527" s="176"/>
      <c r="F527" s="176"/>
      <c r="G527" s="189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</row>
    <row r="528" spans="1:27" ht="14.5">
      <c r="A528" s="189"/>
      <c r="B528" s="176"/>
      <c r="C528" s="176"/>
      <c r="D528" s="176"/>
      <c r="E528" s="176"/>
      <c r="F528" s="176"/>
      <c r="G528" s="189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</row>
    <row r="529" spans="1:27" ht="14.5">
      <c r="A529" s="189"/>
      <c r="B529" s="176"/>
      <c r="C529" s="176"/>
      <c r="D529" s="176"/>
      <c r="E529" s="176"/>
      <c r="F529" s="176"/>
      <c r="G529" s="189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</row>
    <row r="530" spans="1:27" ht="14.5">
      <c r="A530" s="189"/>
      <c r="B530" s="176"/>
      <c r="C530" s="176"/>
      <c r="D530" s="176"/>
      <c r="E530" s="176"/>
      <c r="F530" s="176"/>
      <c r="G530" s="189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</row>
    <row r="531" spans="1:27" ht="14.5">
      <c r="A531" s="189"/>
      <c r="B531" s="176"/>
      <c r="C531" s="176"/>
      <c r="D531" s="176"/>
      <c r="E531" s="176"/>
      <c r="F531" s="176"/>
      <c r="G531" s="189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</row>
    <row r="532" spans="1:27" ht="14.5">
      <c r="A532" s="189"/>
      <c r="B532" s="176"/>
      <c r="C532" s="176"/>
      <c r="D532" s="176"/>
      <c r="E532" s="176"/>
      <c r="F532" s="176"/>
      <c r="G532" s="189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</row>
    <row r="533" spans="1:27" ht="14.5">
      <c r="A533" s="189"/>
      <c r="B533" s="176"/>
      <c r="C533" s="176"/>
      <c r="D533" s="176"/>
      <c r="E533" s="176"/>
      <c r="F533" s="176"/>
      <c r="G533" s="189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</row>
    <row r="534" spans="1:27" ht="14.5">
      <c r="A534" s="189"/>
      <c r="B534" s="176"/>
      <c r="C534" s="176"/>
      <c r="D534" s="176"/>
      <c r="E534" s="176"/>
      <c r="F534" s="176"/>
      <c r="G534" s="189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</row>
    <row r="535" spans="1:27" ht="14.5">
      <c r="A535" s="189"/>
      <c r="B535" s="176"/>
      <c r="C535" s="176"/>
      <c r="D535" s="176"/>
      <c r="E535" s="176"/>
      <c r="F535" s="176"/>
      <c r="G535" s="189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</row>
    <row r="536" spans="1:27" ht="14.5">
      <c r="A536" s="189"/>
      <c r="B536" s="176"/>
      <c r="C536" s="176"/>
      <c r="D536" s="176"/>
      <c r="E536" s="176"/>
      <c r="F536" s="176"/>
      <c r="G536" s="189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</row>
    <row r="537" spans="1:27" ht="14.5">
      <c r="A537" s="189"/>
      <c r="B537" s="176"/>
      <c r="C537" s="176"/>
      <c r="D537" s="176"/>
      <c r="E537" s="176"/>
      <c r="F537" s="176"/>
      <c r="G537" s="189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</row>
    <row r="538" spans="1:27" ht="14.5">
      <c r="A538" s="189"/>
      <c r="B538" s="176"/>
      <c r="C538" s="176"/>
      <c r="D538" s="176"/>
      <c r="E538" s="176"/>
      <c r="F538" s="176"/>
      <c r="G538" s="189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</row>
    <row r="539" spans="1:27" ht="14.5">
      <c r="A539" s="189"/>
      <c r="B539" s="176"/>
      <c r="C539" s="176"/>
      <c r="D539" s="176"/>
      <c r="E539" s="176"/>
      <c r="F539" s="176"/>
      <c r="G539" s="189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</row>
    <row r="540" spans="1:27" ht="14.5">
      <c r="A540" s="189"/>
      <c r="B540" s="176"/>
      <c r="C540" s="176"/>
      <c r="D540" s="176"/>
      <c r="E540" s="176"/>
      <c r="F540" s="176"/>
      <c r="G540" s="189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</row>
    <row r="541" spans="1:27" ht="14.5">
      <c r="A541" s="189"/>
      <c r="B541" s="176"/>
      <c r="C541" s="176"/>
      <c r="D541" s="176"/>
      <c r="E541" s="176"/>
      <c r="F541" s="176"/>
      <c r="G541" s="189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</row>
    <row r="542" spans="1:27" ht="14.5">
      <c r="A542" s="189"/>
      <c r="B542" s="176"/>
      <c r="C542" s="176"/>
      <c r="D542" s="176"/>
      <c r="E542" s="176"/>
      <c r="F542" s="176"/>
      <c r="G542" s="189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</row>
    <row r="543" spans="1:27" ht="14.5">
      <c r="A543" s="189"/>
      <c r="B543" s="176"/>
      <c r="C543" s="176"/>
      <c r="D543" s="176"/>
      <c r="E543" s="176"/>
      <c r="F543" s="176"/>
      <c r="G543" s="189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</row>
    <row r="544" spans="1:27" ht="14.5">
      <c r="A544" s="189"/>
      <c r="B544" s="176"/>
      <c r="C544" s="176"/>
      <c r="D544" s="176"/>
      <c r="E544" s="176"/>
      <c r="F544" s="176"/>
      <c r="G544" s="189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</row>
    <row r="545" spans="1:27" ht="14.5">
      <c r="A545" s="189"/>
      <c r="B545" s="176"/>
      <c r="C545" s="176"/>
      <c r="D545" s="176"/>
      <c r="E545" s="176"/>
      <c r="F545" s="176"/>
      <c r="G545" s="189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</row>
    <row r="546" spans="1:27" ht="14.5">
      <c r="A546" s="189"/>
      <c r="B546" s="176"/>
      <c r="C546" s="176"/>
      <c r="D546" s="176"/>
      <c r="E546" s="176"/>
      <c r="F546" s="176"/>
      <c r="G546" s="189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</row>
    <row r="547" spans="1:27" ht="14.5">
      <c r="A547" s="189"/>
      <c r="B547" s="176"/>
      <c r="C547" s="176"/>
      <c r="D547" s="176"/>
      <c r="E547" s="176"/>
      <c r="F547" s="176"/>
      <c r="G547" s="189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</row>
    <row r="548" spans="1:27" ht="14.5">
      <c r="A548" s="189"/>
      <c r="B548" s="176"/>
      <c r="C548" s="176"/>
      <c r="D548" s="176"/>
      <c r="E548" s="176"/>
      <c r="F548" s="176"/>
      <c r="G548" s="189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</row>
    <row r="549" spans="1:27" ht="14.5">
      <c r="A549" s="189"/>
      <c r="B549" s="176"/>
      <c r="C549" s="176"/>
      <c r="D549" s="176"/>
      <c r="E549" s="176"/>
      <c r="F549" s="176"/>
      <c r="G549" s="189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</row>
    <row r="550" spans="1:27" ht="14.5">
      <c r="A550" s="189"/>
      <c r="B550" s="176"/>
      <c r="C550" s="176"/>
      <c r="D550" s="176"/>
      <c r="E550" s="176"/>
      <c r="F550" s="176"/>
      <c r="G550" s="189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</row>
    <row r="551" spans="1:27" ht="14.5">
      <c r="A551" s="189"/>
      <c r="B551" s="176"/>
      <c r="C551" s="176"/>
      <c r="D551" s="176"/>
      <c r="E551" s="176"/>
      <c r="F551" s="176"/>
      <c r="G551" s="189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</row>
    <row r="552" spans="1:27" ht="14.5">
      <c r="A552" s="189"/>
      <c r="B552" s="176"/>
      <c r="C552" s="176"/>
      <c r="D552" s="176"/>
      <c r="E552" s="176"/>
      <c r="F552" s="176"/>
      <c r="G552" s="189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</row>
    <row r="553" spans="1:27" ht="14.5">
      <c r="A553" s="189"/>
      <c r="B553" s="176"/>
      <c r="C553" s="176"/>
      <c r="D553" s="176"/>
      <c r="E553" s="176"/>
      <c r="F553" s="176"/>
      <c r="G553" s="189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</row>
    <row r="554" spans="1:27" ht="14.5">
      <c r="A554" s="189"/>
      <c r="B554" s="176"/>
      <c r="C554" s="176"/>
      <c r="D554" s="176"/>
      <c r="E554" s="176"/>
      <c r="F554" s="176"/>
      <c r="G554" s="189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</row>
    <row r="555" spans="1:27" ht="14.5">
      <c r="A555" s="189"/>
      <c r="B555" s="176"/>
      <c r="C555" s="176"/>
      <c r="D555" s="176"/>
      <c r="E555" s="176"/>
      <c r="F555" s="176"/>
      <c r="G555" s="189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</row>
    <row r="556" spans="1:27" ht="14.5">
      <c r="A556" s="189"/>
      <c r="B556" s="176"/>
      <c r="C556" s="176"/>
      <c r="D556" s="176"/>
      <c r="E556" s="176"/>
      <c r="F556" s="176"/>
      <c r="G556" s="189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</row>
    <row r="557" spans="1:27" ht="14.5">
      <c r="A557" s="189"/>
      <c r="B557" s="176"/>
      <c r="C557" s="176"/>
      <c r="D557" s="176"/>
      <c r="E557" s="176"/>
      <c r="F557" s="176"/>
      <c r="G557" s="189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</row>
    <row r="558" spans="1:27" ht="14.5">
      <c r="A558" s="189"/>
      <c r="B558" s="176"/>
      <c r="C558" s="176"/>
      <c r="D558" s="176"/>
      <c r="E558" s="176"/>
      <c r="F558" s="176"/>
      <c r="G558" s="189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</row>
    <row r="559" spans="1:27" ht="14.5">
      <c r="A559" s="189"/>
      <c r="B559" s="176"/>
      <c r="C559" s="176"/>
      <c r="D559" s="176"/>
      <c r="E559" s="176"/>
      <c r="F559" s="176"/>
      <c r="G559" s="189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</row>
    <row r="560" spans="1:27" ht="14.5">
      <c r="A560" s="189"/>
      <c r="B560" s="176"/>
      <c r="C560" s="176"/>
      <c r="D560" s="176"/>
      <c r="E560" s="176"/>
      <c r="F560" s="176"/>
      <c r="G560" s="189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</row>
    <row r="561" spans="1:27" ht="14.5">
      <c r="A561" s="189"/>
      <c r="B561" s="176"/>
      <c r="C561" s="176"/>
      <c r="D561" s="176"/>
      <c r="E561" s="176"/>
      <c r="F561" s="176"/>
      <c r="G561" s="189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</row>
    <row r="562" spans="1:27" ht="14.5">
      <c r="A562" s="189"/>
      <c r="B562" s="176"/>
      <c r="C562" s="176"/>
      <c r="D562" s="176"/>
      <c r="E562" s="176"/>
      <c r="F562" s="176"/>
      <c r="G562" s="189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</row>
    <row r="563" spans="1:27" ht="14.5">
      <c r="A563" s="189"/>
      <c r="B563" s="176"/>
      <c r="C563" s="176"/>
      <c r="D563" s="176"/>
      <c r="E563" s="176"/>
      <c r="F563" s="176"/>
      <c r="G563" s="189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</row>
    <row r="564" spans="1:27" ht="14.5">
      <c r="A564" s="189"/>
      <c r="B564" s="176"/>
      <c r="C564" s="176"/>
      <c r="D564" s="176"/>
      <c r="E564" s="176"/>
      <c r="F564" s="176"/>
      <c r="G564" s="189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</row>
    <row r="565" spans="1:27" ht="14.5">
      <c r="A565" s="189"/>
      <c r="B565" s="176"/>
      <c r="C565" s="176"/>
      <c r="D565" s="176"/>
      <c r="E565" s="176"/>
      <c r="F565" s="176"/>
      <c r="G565" s="189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</row>
    <row r="566" spans="1:27" ht="14.5">
      <c r="A566" s="189"/>
      <c r="B566" s="176"/>
      <c r="C566" s="176"/>
      <c r="D566" s="176"/>
      <c r="E566" s="176"/>
      <c r="F566" s="176"/>
      <c r="G566" s="189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</row>
    <row r="567" spans="1:27" ht="14.5">
      <c r="A567" s="189"/>
      <c r="B567" s="176"/>
      <c r="C567" s="176"/>
      <c r="D567" s="176"/>
      <c r="E567" s="176"/>
      <c r="F567" s="176"/>
      <c r="G567" s="189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</row>
    <row r="568" spans="1:27" ht="14.5">
      <c r="A568" s="189"/>
      <c r="B568" s="176"/>
      <c r="C568" s="176"/>
      <c r="D568" s="176"/>
      <c r="E568" s="176"/>
      <c r="F568" s="176"/>
      <c r="G568" s="189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</row>
    <row r="569" spans="1:27" ht="14.5">
      <c r="A569" s="189"/>
      <c r="B569" s="176"/>
      <c r="C569" s="176"/>
      <c r="D569" s="176"/>
      <c r="E569" s="176"/>
      <c r="F569" s="176"/>
      <c r="G569" s="189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</row>
    <row r="570" spans="1:27" ht="14.5">
      <c r="A570" s="189"/>
      <c r="B570" s="176"/>
      <c r="C570" s="176"/>
      <c r="D570" s="176"/>
      <c r="E570" s="176"/>
      <c r="F570" s="176"/>
      <c r="G570" s="189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</row>
    <row r="571" spans="1:27" ht="14.5">
      <c r="A571" s="189"/>
      <c r="B571" s="176"/>
      <c r="C571" s="176"/>
      <c r="D571" s="176"/>
      <c r="E571" s="176"/>
      <c r="F571" s="176"/>
      <c r="G571" s="189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</row>
    <row r="572" spans="1:27" ht="14.5">
      <c r="A572" s="189"/>
      <c r="B572" s="176"/>
      <c r="C572" s="176"/>
      <c r="D572" s="176"/>
      <c r="E572" s="176"/>
      <c r="F572" s="176"/>
      <c r="G572" s="189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</row>
    <row r="573" spans="1:27" ht="14.5">
      <c r="A573" s="189"/>
      <c r="B573" s="176"/>
      <c r="C573" s="176"/>
      <c r="D573" s="176"/>
      <c r="E573" s="176"/>
      <c r="F573" s="176"/>
      <c r="G573" s="189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</row>
    <row r="574" spans="1:27" ht="14.5">
      <c r="A574" s="189"/>
      <c r="B574" s="176"/>
      <c r="C574" s="176"/>
      <c r="D574" s="176"/>
      <c r="E574" s="176"/>
      <c r="F574" s="176"/>
      <c r="G574" s="189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</row>
    <row r="575" spans="1:27" ht="14.5">
      <c r="A575" s="189"/>
      <c r="B575" s="176"/>
      <c r="C575" s="176"/>
      <c r="D575" s="176"/>
      <c r="E575" s="176"/>
      <c r="F575" s="176"/>
      <c r="G575" s="189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</row>
    <row r="576" spans="1:27" ht="14.5">
      <c r="A576" s="189"/>
      <c r="B576" s="176"/>
      <c r="C576" s="176"/>
      <c r="D576" s="176"/>
      <c r="E576" s="176"/>
      <c r="F576" s="176"/>
      <c r="G576" s="189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</row>
    <row r="577" spans="1:27" ht="14.5">
      <c r="A577" s="189"/>
      <c r="B577" s="176"/>
      <c r="C577" s="176"/>
      <c r="D577" s="176"/>
      <c r="E577" s="176"/>
      <c r="F577" s="176"/>
      <c r="G577" s="189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</row>
    <row r="578" spans="1:27" ht="14.5">
      <c r="A578" s="189"/>
      <c r="B578" s="176"/>
      <c r="C578" s="176"/>
      <c r="D578" s="176"/>
      <c r="E578" s="176"/>
      <c r="F578" s="176"/>
      <c r="G578" s="189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</row>
    <row r="579" spans="1:27" ht="14.5">
      <c r="A579" s="189"/>
      <c r="B579" s="176"/>
      <c r="C579" s="176"/>
      <c r="D579" s="176"/>
      <c r="E579" s="176"/>
      <c r="F579" s="176"/>
      <c r="G579" s="189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</row>
    <row r="580" spans="1:27" ht="14.5">
      <c r="A580" s="189"/>
      <c r="B580" s="176"/>
      <c r="C580" s="176"/>
      <c r="D580" s="176"/>
      <c r="E580" s="176"/>
      <c r="F580" s="176"/>
      <c r="G580" s="189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</row>
    <row r="581" spans="1:27" ht="14.5">
      <c r="A581" s="189"/>
      <c r="B581" s="176"/>
      <c r="C581" s="176"/>
      <c r="D581" s="176"/>
      <c r="E581" s="176"/>
      <c r="F581" s="176"/>
      <c r="G581" s="189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</row>
    <row r="582" spans="1:27" ht="14.5">
      <c r="A582" s="189"/>
      <c r="B582" s="176"/>
      <c r="C582" s="176"/>
      <c r="D582" s="176"/>
      <c r="E582" s="176"/>
      <c r="F582" s="176"/>
      <c r="G582" s="189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</row>
    <row r="583" spans="1:27" ht="14.5">
      <c r="A583" s="189"/>
      <c r="B583" s="176"/>
      <c r="C583" s="176"/>
      <c r="D583" s="176"/>
      <c r="E583" s="176"/>
      <c r="F583" s="176"/>
      <c r="G583" s="189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</row>
    <row r="584" spans="1:27" ht="14.5">
      <c r="A584" s="189"/>
      <c r="B584" s="176"/>
      <c r="C584" s="176"/>
      <c r="D584" s="176"/>
      <c r="E584" s="176"/>
      <c r="F584" s="176"/>
      <c r="G584" s="189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</row>
    <row r="585" spans="1:27" ht="14.5">
      <c r="A585" s="189"/>
      <c r="B585" s="176"/>
      <c r="C585" s="176"/>
      <c r="D585" s="176"/>
      <c r="E585" s="176"/>
      <c r="F585" s="176"/>
      <c r="G585" s="189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</row>
    <row r="586" spans="1:27" ht="14.5">
      <c r="A586" s="189"/>
      <c r="B586" s="176"/>
      <c r="C586" s="176"/>
      <c r="D586" s="176"/>
      <c r="E586" s="176"/>
      <c r="F586" s="176"/>
      <c r="G586" s="189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</row>
    <row r="587" spans="1:27" ht="14.5">
      <c r="A587" s="189"/>
      <c r="B587" s="176"/>
      <c r="C587" s="176"/>
      <c r="D587" s="176"/>
      <c r="E587" s="176"/>
      <c r="F587" s="176"/>
      <c r="G587" s="189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</row>
    <row r="588" spans="1:27" ht="14.5">
      <c r="A588" s="189"/>
      <c r="B588" s="176"/>
      <c r="C588" s="176"/>
      <c r="D588" s="176"/>
      <c r="E588" s="176"/>
      <c r="F588" s="176"/>
      <c r="G588" s="189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</row>
    <row r="589" spans="1:27" ht="14.5">
      <c r="A589" s="189"/>
      <c r="B589" s="176"/>
      <c r="C589" s="176"/>
      <c r="D589" s="176"/>
      <c r="E589" s="176"/>
      <c r="F589" s="176"/>
      <c r="G589" s="189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</row>
    <row r="590" spans="1:27" ht="14.5">
      <c r="A590" s="189"/>
      <c r="B590" s="176"/>
      <c r="C590" s="176"/>
      <c r="D590" s="176"/>
      <c r="E590" s="176"/>
      <c r="F590" s="176"/>
      <c r="G590" s="189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</row>
    <row r="591" spans="1:27" ht="14.5">
      <c r="A591" s="189"/>
      <c r="B591" s="176"/>
      <c r="C591" s="176"/>
      <c r="D591" s="176"/>
      <c r="E591" s="176"/>
      <c r="F591" s="176"/>
      <c r="G591" s="189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</row>
    <row r="592" spans="1:27" ht="14.5">
      <c r="A592" s="189"/>
      <c r="B592" s="176"/>
      <c r="C592" s="176"/>
      <c r="D592" s="176"/>
      <c r="E592" s="176"/>
      <c r="F592" s="176"/>
      <c r="G592" s="189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</row>
    <row r="593" spans="1:27" ht="14.5">
      <c r="A593" s="189"/>
      <c r="B593" s="176"/>
      <c r="C593" s="176"/>
      <c r="D593" s="176"/>
      <c r="E593" s="176"/>
      <c r="F593" s="176"/>
      <c r="G593" s="189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</row>
    <row r="594" spans="1:27" ht="14.5">
      <c r="A594" s="189"/>
      <c r="B594" s="176"/>
      <c r="C594" s="176"/>
      <c r="D594" s="176"/>
      <c r="E594" s="176"/>
      <c r="F594" s="176"/>
      <c r="G594" s="189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</row>
    <row r="595" spans="1:27" ht="14.5">
      <c r="A595" s="189"/>
      <c r="B595" s="176"/>
      <c r="C595" s="176"/>
      <c r="D595" s="176"/>
      <c r="E595" s="176"/>
      <c r="F595" s="176"/>
      <c r="G595" s="189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</row>
    <row r="596" spans="1:27" ht="14.5">
      <c r="A596" s="189"/>
      <c r="B596" s="176"/>
      <c r="C596" s="176"/>
      <c r="D596" s="176"/>
      <c r="E596" s="176"/>
      <c r="F596" s="176"/>
      <c r="G596" s="189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</row>
    <row r="597" spans="1:27" ht="14.5">
      <c r="A597" s="189"/>
      <c r="B597" s="176"/>
      <c r="C597" s="176"/>
      <c r="D597" s="176"/>
      <c r="E597" s="176"/>
      <c r="F597" s="176"/>
      <c r="G597" s="189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</row>
    <row r="598" spans="1:27" ht="14.5">
      <c r="A598" s="189"/>
      <c r="B598" s="176"/>
      <c r="C598" s="176"/>
      <c r="D598" s="176"/>
      <c r="E598" s="176"/>
      <c r="F598" s="176"/>
      <c r="G598" s="189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</row>
    <row r="599" spans="1:27" ht="14.5">
      <c r="A599" s="189"/>
      <c r="B599" s="176"/>
      <c r="C599" s="176"/>
      <c r="D599" s="176"/>
      <c r="E599" s="176"/>
      <c r="F599" s="176"/>
      <c r="G599" s="189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</row>
    <row r="600" spans="1:27" ht="14.5">
      <c r="A600" s="189"/>
      <c r="B600" s="176"/>
      <c r="C600" s="176"/>
      <c r="D600" s="176"/>
      <c r="E600" s="176"/>
      <c r="F600" s="176"/>
      <c r="G600" s="189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</row>
    <row r="601" spans="1:27" ht="14.5">
      <c r="A601" s="189"/>
      <c r="B601" s="176"/>
      <c r="C601" s="176"/>
      <c r="D601" s="176"/>
      <c r="E601" s="176"/>
      <c r="F601" s="176"/>
      <c r="G601" s="189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</row>
    <row r="602" spans="1:27" ht="14.5">
      <c r="A602" s="189"/>
      <c r="B602" s="176"/>
      <c r="C602" s="176"/>
      <c r="D602" s="176"/>
      <c r="E602" s="176"/>
      <c r="F602" s="176"/>
      <c r="G602" s="189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</row>
    <row r="603" spans="1:27" ht="14.5">
      <c r="A603" s="189"/>
      <c r="B603" s="176"/>
      <c r="C603" s="176"/>
      <c r="D603" s="176"/>
      <c r="E603" s="176"/>
      <c r="F603" s="176"/>
      <c r="G603" s="189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</row>
    <row r="604" spans="1:27" ht="14.5">
      <c r="A604" s="189"/>
      <c r="B604" s="176"/>
      <c r="C604" s="176"/>
      <c r="D604" s="176"/>
      <c r="E604" s="176"/>
      <c r="F604" s="176"/>
      <c r="G604" s="189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</row>
    <row r="605" spans="1:27" ht="14.5">
      <c r="A605" s="189"/>
      <c r="B605" s="176"/>
      <c r="C605" s="176"/>
      <c r="D605" s="176"/>
      <c r="E605" s="176"/>
      <c r="F605" s="176"/>
      <c r="G605" s="189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</row>
    <row r="606" spans="1:27" ht="14.5">
      <c r="A606" s="189"/>
      <c r="B606" s="176"/>
      <c r="C606" s="176"/>
      <c r="D606" s="176"/>
      <c r="E606" s="176"/>
      <c r="F606" s="176"/>
      <c r="G606" s="189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</row>
    <row r="607" spans="1:27" ht="14.5">
      <c r="A607" s="189"/>
      <c r="B607" s="176"/>
      <c r="C607" s="176"/>
      <c r="D607" s="176"/>
      <c r="E607" s="176"/>
      <c r="F607" s="176"/>
      <c r="G607" s="189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</row>
    <row r="608" spans="1:27" ht="14.5">
      <c r="A608" s="189"/>
      <c r="B608" s="176"/>
      <c r="C608" s="176"/>
      <c r="D608" s="176"/>
      <c r="E608" s="176"/>
      <c r="F608" s="176"/>
      <c r="G608" s="189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</row>
    <row r="609" spans="1:27" ht="14.5">
      <c r="A609" s="189"/>
      <c r="B609" s="176"/>
      <c r="C609" s="176"/>
      <c r="D609" s="176"/>
      <c r="E609" s="176"/>
      <c r="F609" s="176"/>
      <c r="G609" s="189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</row>
    <row r="610" spans="1:27" ht="14.5">
      <c r="A610" s="189"/>
      <c r="B610" s="176"/>
      <c r="C610" s="176"/>
      <c r="D610" s="176"/>
      <c r="E610" s="176"/>
      <c r="F610" s="176"/>
      <c r="G610" s="189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</row>
    <row r="611" spans="1:27" ht="14.5">
      <c r="A611" s="189"/>
      <c r="B611" s="176"/>
      <c r="C611" s="176"/>
      <c r="D611" s="176"/>
      <c r="E611" s="176"/>
      <c r="F611" s="176"/>
      <c r="G611" s="189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</row>
    <row r="612" spans="1:27" ht="14.5">
      <c r="A612" s="189"/>
      <c r="B612" s="176"/>
      <c r="C612" s="176"/>
      <c r="D612" s="176"/>
      <c r="E612" s="176"/>
      <c r="F612" s="176"/>
      <c r="G612" s="189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</row>
    <row r="613" spans="1:27" ht="14.5">
      <c r="A613" s="189"/>
      <c r="B613" s="176"/>
      <c r="C613" s="176"/>
      <c r="D613" s="176"/>
      <c r="E613" s="176"/>
      <c r="F613" s="176"/>
      <c r="G613" s="189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</row>
    <row r="614" spans="1:27" ht="14.5">
      <c r="A614" s="189"/>
      <c r="B614" s="176"/>
      <c r="C614" s="176"/>
      <c r="D614" s="176"/>
      <c r="E614" s="176"/>
      <c r="F614" s="176"/>
      <c r="G614" s="189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</row>
    <row r="615" spans="1:27" ht="14.5">
      <c r="A615" s="189"/>
      <c r="B615" s="176"/>
      <c r="C615" s="176"/>
      <c r="D615" s="176"/>
      <c r="E615" s="176"/>
      <c r="F615" s="176"/>
      <c r="G615" s="189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</row>
    <row r="616" spans="1:27" ht="14.5">
      <c r="A616" s="189"/>
      <c r="B616" s="176"/>
      <c r="C616" s="176"/>
      <c r="D616" s="176"/>
      <c r="E616" s="176"/>
      <c r="F616" s="176"/>
      <c r="G616" s="189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</row>
    <row r="617" spans="1:27" ht="14.5">
      <c r="A617" s="189"/>
      <c r="B617" s="176"/>
      <c r="C617" s="176"/>
      <c r="D617" s="176"/>
      <c r="E617" s="176"/>
      <c r="F617" s="176"/>
      <c r="G617" s="189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</row>
    <row r="618" spans="1:27" ht="14.5">
      <c r="A618" s="189"/>
      <c r="B618" s="176"/>
      <c r="C618" s="176"/>
      <c r="D618" s="176"/>
      <c r="E618" s="176"/>
      <c r="F618" s="176"/>
      <c r="G618" s="189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</row>
    <row r="619" spans="1:27" ht="14.5">
      <c r="A619" s="189"/>
      <c r="B619" s="176"/>
      <c r="C619" s="176"/>
      <c r="D619" s="176"/>
      <c r="E619" s="176"/>
      <c r="F619" s="176"/>
      <c r="G619" s="189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</row>
    <row r="620" spans="1:27" ht="14.5">
      <c r="A620" s="189"/>
      <c r="B620" s="176"/>
      <c r="C620" s="176"/>
      <c r="D620" s="176"/>
      <c r="E620" s="176"/>
      <c r="F620" s="176"/>
      <c r="G620" s="189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</row>
    <row r="621" spans="1:27" ht="14.5">
      <c r="A621" s="189"/>
      <c r="B621" s="176"/>
      <c r="C621" s="176"/>
      <c r="D621" s="176"/>
      <c r="E621" s="176"/>
      <c r="F621" s="176"/>
      <c r="G621" s="189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</row>
    <row r="622" spans="1:27" ht="14.5">
      <c r="A622" s="189"/>
      <c r="B622" s="176"/>
      <c r="C622" s="176"/>
      <c r="D622" s="176"/>
      <c r="E622" s="176"/>
      <c r="F622" s="176"/>
      <c r="G622" s="189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</row>
    <row r="623" spans="1:27" ht="14.5">
      <c r="A623" s="189"/>
      <c r="B623" s="176"/>
      <c r="C623" s="176"/>
      <c r="D623" s="176"/>
      <c r="E623" s="176"/>
      <c r="F623" s="176"/>
      <c r="G623" s="189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</row>
    <row r="624" spans="1:27" ht="14.5">
      <c r="A624" s="189"/>
      <c r="B624" s="176"/>
      <c r="C624" s="176"/>
      <c r="D624" s="176"/>
      <c r="E624" s="176"/>
      <c r="F624" s="176"/>
      <c r="G624" s="189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</row>
    <row r="625" spans="1:27" ht="14.5">
      <c r="A625" s="189"/>
      <c r="B625" s="176"/>
      <c r="C625" s="176"/>
      <c r="D625" s="176"/>
      <c r="E625" s="176"/>
      <c r="F625" s="176"/>
      <c r="G625" s="189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</row>
    <row r="626" spans="1:27" ht="14.5">
      <c r="A626" s="189"/>
      <c r="B626" s="176"/>
      <c r="C626" s="176"/>
      <c r="D626" s="176"/>
      <c r="E626" s="176"/>
      <c r="F626" s="176"/>
      <c r="G626" s="189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</row>
    <row r="627" spans="1:27" ht="14.5">
      <c r="A627" s="189"/>
      <c r="B627" s="176"/>
      <c r="C627" s="176"/>
      <c r="D627" s="176"/>
      <c r="E627" s="176"/>
      <c r="F627" s="176"/>
      <c r="G627" s="189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</row>
    <row r="628" spans="1:27" ht="14.5">
      <c r="A628" s="189"/>
      <c r="B628" s="176"/>
      <c r="C628" s="176"/>
      <c r="D628" s="176"/>
      <c r="E628" s="176"/>
      <c r="F628" s="176"/>
      <c r="G628" s="189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</row>
    <row r="629" spans="1:27" ht="14.5">
      <c r="A629" s="189"/>
      <c r="B629" s="176"/>
      <c r="C629" s="176"/>
      <c r="D629" s="176"/>
      <c r="E629" s="176"/>
      <c r="F629" s="176"/>
      <c r="G629" s="189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</row>
    <row r="630" spans="1:27" ht="14.5">
      <c r="A630" s="189"/>
      <c r="B630" s="176"/>
      <c r="C630" s="176"/>
      <c r="D630" s="176"/>
      <c r="E630" s="176"/>
      <c r="F630" s="176"/>
      <c r="G630" s="189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</row>
    <row r="631" spans="1:27" ht="14.5">
      <c r="A631" s="189"/>
      <c r="B631" s="176"/>
      <c r="C631" s="176"/>
      <c r="D631" s="176"/>
      <c r="E631" s="176"/>
      <c r="F631" s="176"/>
      <c r="G631" s="189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</row>
    <row r="632" spans="1:27" ht="14.5">
      <c r="A632" s="189"/>
      <c r="B632" s="176"/>
      <c r="C632" s="176"/>
      <c r="D632" s="176"/>
      <c r="E632" s="176"/>
      <c r="F632" s="176"/>
      <c r="G632" s="189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</row>
    <row r="633" spans="1:27" ht="14.5">
      <c r="A633" s="189"/>
      <c r="B633" s="176"/>
      <c r="C633" s="176"/>
      <c r="D633" s="176"/>
      <c r="E633" s="176"/>
      <c r="F633" s="176"/>
      <c r="G633" s="189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</row>
    <row r="634" spans="1:27" ht="14.5">
      <c r="A634" s="189"/>
      <c r="B634" s="176"/>
      <c r="C634" s="176"/>
      <c r="D634" s="176"/>
      <c r="E634" s="176"/>
      <c r="F634" s="176"/>
      <c r="G634" s="189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</row>
    <row r="635" spans="1:27" ht="14.5">
      <c r="A635" s="189"/>
      <c r="B635" s="176"/>
      <c r="C635" s="176"/>
      <c r="D635" s="176"/>
      <c r="E635" s="176"/>
      <c r="F635" s="176"/>
      <c r="G635" s="189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</row>
    <row r="636" spans="1:27" ht="14.5">
      <c r="A636" s="189"/>
      <c r="B636" s="176"/>
      <c r="C636" s="176"/>
      <c r="D636" s="176"/>
      <c r="E636" s="176"/>
      <c r="F636" s="176"/>
      <c r="G636" s="189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</row>
    <row r="637" spans="1:27" ht="14.5">
      <c r="A637" s="189"/>
      <c r="B637" s="176"/>
      <c r="C637" s="176"/>
      <c r="D637" s="176"/>
      <c r="E637" s="176"/>
      <c r="F637" s="176"/>
      <c r="G637" s="189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</row>
    <row r="638" spans="1:27" ht="14.5">
      <c r="A638" s="189"/>
      <c r="B638" s="176"/>
      <c r="C638" s="176"/>
      <c r="D638" s="176"/>
      <c r="E638" s="176"/>
      <c r="F638" s="176"/>
      <c r="G638" s="189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</row>
    <row r="639" spans="1:27" ht="14.5">
      <c r="A639" s="189"/>
      <c r="B639" s="176"/>
      <c r="C639" s="176"/>
      <c r="D639" s="176"/>
      <c r="E639" s="176"/>
      <c r="F639" s="176"/>
      <c r="G639" s="189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</row>
    <row r="640" spans="1:27" ht="14.5">
      <c r="A640" s="189"/>
      <c r="B640" s="176"/>
      <c r="C640" s="176"/>
      <c r="D640" s="176"/>
      <c r="E640" s="176"/>
      <c r="F640" s="176"/>
      <c r="G640" s="189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</row>
    <row r="641" spans="1:27" ht="14.5">
      <c r="A641" s="189"/>
      <c r="B641" s="176"/>
      <c r="C641" s="176"/>
      <c r="D641" s="176"/>
      <c r="E641" s="176"/>
      <c r="F641" s="176"/>
      <c r="G641" s="189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</row>
    <row r="642" spans="1:27" ht="14.5">
      <c r="A642" s="189"/>
      <c r="B642" s="176"/>
      <c r="C642" s="176"/>
      <c r="D642" s="176"/>
      <c r="E642" s="176"/>
      <c r="F642" s="176"/>
      <c r="G642" s="189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</row>
    <row r="643" spans="1:27" ht="14.5">
      <c r="A643" s="189"/>
      <c r="B643" s="176"/>
      <c r="C643" s="176"/>
      <c r="D643" s="176"/>
      <c r="E643" s="176"/>
      <c r="F643" s="176"/>
      <c r="G643" s="189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</row>
    <row r="644" spans="1:27" ht="14.5">
      <c r="A644" s="189"/>
      <c r="B644" s="176"/>
      <c r="C644" s="176"/>
      <c r="D644" s="176"/>
      <c r="E644" s="176"/>
      <c r="F644" s="176"/>
      <c r="G644" s="189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</row>
    <row r="645" spans="1:27" ht="14.5">
      <c r="A645" s="189"/>
      <c r="B645" s="176"/>
      <c r="C645" s="176"/>
      <c r="D645" s="176"/>
      <c r="E645" s="176"/>
      <c r="F645" s="176"/>
      <c r="G645" s="189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</row>
    <row r="646" spans="1:27" ht="14.5">
      <c r="A646" s="189"/>
      <c r="B646" s="176"/>
      <c r="C646" s="176"/>
      <c r="D646" s="176"/>
      <c r="E646" s="176"/>
      <c r="F646" s="176"/>
      <c r="G646" s="189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</row>
    <row r="647" spans="1:27" ht="14.5">
      <c r="A647" s="189"/>
      <c r="B647" s="176"/>
      <c r="C647" s="176"/>
      <c r="D647" s="176"/>
      <c r="E647" s="176"/>
      <c r="F647" s="176"/>
      <c r="G647" s="189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</row>
    <row r="648" spans="1:27" ht="14.5">
      <c r="A648" s="189"/>
      <c r="B648" s="176"/>
      <c r="C648" s="176"/>
      <c r="D648" s="176"/>
      <c r="E648" s="176"/>
      <c r="F648" s="176"/>
      <c r="G648" s="189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</row>
    <row r="649" spans="1:27" ht="14.5">
      <c r="A649" s="189"/>
      <c r="B649" s="176"/>
      <c r="C649" s="176"/>
      <c r="D649" s="176"/>
      <c r="E649" s="176"/>
      <c r="F649" s="176"/>
      <c r="G649" s="189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</row>
    <row r="650" spans="1:27" ht="14.5">
      <c r="A650" s="189"/>
      <c r="B650" s="176"/>
      <c r="C650" s="176"/>
      <c r="D650" s="176"/>
      <c r="E650" s="176"/>
      <c r="F650" s="176"/>
      <c r="G650" s="189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</row>
    <row r="651" spans="1:27" ht="14.5">
      <c r="A651" s="189"/>
      <c r="B651" s="176"/>
      <c r="C651" s="176"/>
      <c r="D651" s="176"/>
      <c r="E651" s="176"/>
      <c r="F651" s="176"/>
      <c r="G651" s="189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</row>
    <row r="652" spans="1:27" ht="14.5">
      <c r="A652" s="189"/>
      <c r="B652" s="176"/>
      <c r="C652" s="176"/>
      <c r="D652" s="176"/>
      <c r="E652" s="176"/>
      <c r="F652" s="176"/>
      <c r="G652" s="189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</row>
    <row r="653" spans="1:27" ht="14.5">
      <c r="A653" s="189"/>
      <c r="B653" s="176"/>
      <c r="C653" s="176"/>
      <c r="D653" s="176"/>
      <c r="E653" s="176"/>
      <c r="F653" s="176"/>
      <c r="G653" s="189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</row>
    <row r="654" spans="1:27" ht="14.5">
      <c r="A654" s="189"/>
      <c r="B654" s="176"/>
      <c r="C654" s="176"/>
      <c r="D654" s="176"/>
      <c r="E654" s="176"/>
      <c r="F654" s="176"/>
      <c r="G654" s="189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</row>
    <row r="655" spans="1:27" ht="14.5">
      <c r="A655" s="189"/>
      <c r="B655" s="176"/>
      <c r="C655" s="176"/>
      <c r="D655" s="176"/>
      <c r="E655" s="176"/>
      <c r="F655" s="176"/>
      <c r="G655" s="189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</row>
    <row r="656" spans="1:27" ht="14.5">
      <c r="A656" s="189"/>
      <c r="B656" s="176"/>
      <c r="C656" s="176"/>
      <c r="D656" s="176"/>
      <c r="E656" s="176"/>
      <c r="F656" s="176"/>
      <c r="G656" s="189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</row>
    <row r="657" spans="1:27" ht="14.5">
      <c r="A657" s="189"/>
      <c r="B657" s="176"/>
      <c r="C657" s="176"/>
      <c r="D657" s="176"/>
      <c r="E657" s="176"/>
      <c r="F657" s="176"/>
      <c r="G657" s="189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</row>
    <row r="658" spans="1:27" ht="14.5">
      <c r="A658" s="189"/>
      <c r="B658" s="176"/>
      <c r="C658" s="176"/>
      <c r="D658" s="176"/>
      <c r="E658" s="176"/>
      <c r="F658" s="176"/>
      <c r="G658" s="189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</row>
    <row r="659" spans="1:27" ht="14.5">
      <c r="A659" s="189"/>
      <c r="B659" s="176"/>
      <c r="C659" s="176"/>
      <c r="D659" s="176"/>
      <c r="E659" s="176"/>
      <c r="F659" s="176"/>
      <c r="G659" s="189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</row>
    <row r="660" spans="1:27" ht="14.5">
      <c r="A660" s="189"/>
      <c r="B660" s="176"/>
      <c r="C660" s="176"/>
      <c r="D660" s="176"/>
      <c r="E660" s="176"/>
      <c r="F660" s="176"/>
      <c r="G660" s="189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</row>
    <row r="661" spans="1:27" ht="14.5">
      <c r="A661" s="189"/>
      <c r="B661" s="176"/>
      <c r="C661" s="176"/>
      <c r="D661" s="176"/>
      <c r="E661" s="176"/>
      <c r="F661" s="176"/>
      <c r="G661" s="189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</row>
    <row r="662" spans="1:27" ht="14.5">
      <c r="A662" s="189"/>
      <c r="B662" s="176"/>
      <c r="C662" s="176"/>
      <c r="D662" s="176"/>
      <c r="E662" s="176"/>
      <c r="F662" s="176"/>
      <c r="G662" s="189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</row>
    <row r="663" spans="1:27" ht="14.5">
      <c r="A663" s="189"/>
      <c r="B663" s="176"/>
      <c r="C663" s="176"/>
      <c r="D663" s="176"/>
      <c r="E663" s="176"/>
      <c r="F663" s="176"/>
      <c r="G663" s="189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</row>
    <row r="664" spans="1:27" ht="14.5">
      <c r="A664" s="189"/>
      <c r="B664" s="176"/>
      <c r="C664" s="176"/>
      <c r="D664" s="176"/>
      <c r="E664" s="176"/>
      <c r="F664" s="176"/>
      <c r="G664" s="189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</row>
    <row r="665" spans="1:27" ht="14.5">
      <c r="A665" s="189"/>
      <c r="B665" s="176"/>
      <c r="C665" s="176"/>
      <c r="D665" s="176"/>
      <c r="E665" s="176"/>
      <c r="F665" s="176"/>
      <c r="G665" s="189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</row>
    <row r="666" spans="1:27" ht="14.5">
      <c r="A666" s="189"/>
      <c r="B666" s="176"/>
      <c r="C666" s="176"/>
      <c r="D666" s="176"/>
      <c r="E666" s="176"/>
      <c r="F666" s="176"/>
      <c r="G666" s="189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</row>
    <row r="667" spans="1:27" ht="14.5">
      <c r="A667" s="189"/>
      <c r="B667" s="176"/>
      <c r="C667" s="176"/>
      <c r="D667" s="176"/>
      <c r="E667" s="176"/>
      <c r="F667" s="176"/>
      <c r="G667" s="189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</row>
    <row r="668" spans="1:27" ht="14.5">
      <c r="A668" s="189"/>
      <c r="B668" s="176"/>
      <c r="C668" s="176"/>
      <c r="D668" s="176"/>
      <c r="E668" s="176"/>
      <c r="F668" s="176"/>
      <c r="G668" s="189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</row>
    <row r="669" spans="1:27" ht="14.5">
      <c r="A669" s="189"/>
      <c r="B669" s="176"/>
      <c r="C669" s="176"/>
      <c r="D669" s="176"/>
      <c r="E669" s="176"/>
      <c r="F669" s="176"/>
      <c r="G669" s="189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</row>
    <row r="670" spans="1:27" ht="14.5">
      <c r="A670" s="189"/>
      <c r="B670" s="176"/>
      <c r="C670" s="176"/>
      <c r="D670" s="176"/>
      <c r="E670" s="176"/>
      <c r="F670" s="176"/>
      <c r="G670" s="189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</row>
    <row r="671" spans="1:27" ht="14.5">
      <c r="A671" s="189"/>
      <c r="B671" s="176"/>
      <c r="C671" s="176"/>
      <c r="D671" s="176"/>
      <c r="E671" s="176"/>
      <c r="F671" s="176"/>
      <c r="G671" s="189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</row>
    <row r="672" spans="1:27" ht="14.5">
      <c r="A672" s="189"/>
      <c r="B672" s="176"/>
      <c r="C672" s="176"/>
      <c r="D672" s="176"/>
      <c r="E672" s="176"/>
      <c r="F672" s="176"/>
      <c r="G672" s="189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</row>
    <row r="673" spans="1:27" ht="14.5">
      <c r="A673" s="189"/>
      <c r="B673" s="176"/>
      <c r="C673" s="176"/>
      <c r="D673" s="176"/>
      <c r="E673" s="176"/>
      <c r="F673" s="176"/>
      <c r="G673" s="189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</row>
    <row r="674" spans="1:27" ht="14.5">
      <c r="A674" s="189"/>
      <c r="B674" s="176"/>
      <c r="C674" s="176"/>
      <c r="D674" s="176"/>
      <c r="E674" s="176"/>
      <c r="F674" s="176"/>
      <c r="G674" s="189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</row>
    <row r="675" spans="1:27" ht="14.5">
      <c r="A675" s="189"/>
      <c r="B675" s="176"/>
      <c r="C675" s="176"/>
      <c r="D675" s="176"/>
      <c r="E675" s="176"/>
      <c r="F675" s="176"/>
      <c r="G675" s="189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</row>
    <row r="676" spans="1:27" ht="14.5">
      <c r="A676" s="189"/>
      <c r="B676" s="176"/>
      <c r="C676" s="176"/>
      <c r="D676" s="176"/>
      <c r="E676" s="176"/>
      <c r="F676" s="176"/>
      <c r="G676" s="189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</row>
    <row r="677" spans="1:27" ht="14.5">
      <c r="A677" s="189"/>
      <c r="B677" s="176"/>
      <c r="C677" s="176"/>
      <c r="D677" s="176"/>
      <c r="E677" s="176"/>
      <c r="F677" s="176"/>
      <c r="G677" s="189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</row>
    <row r="678" spans="1:27" ht="14.5">
      <c r="A678" s="189"/>
      <c r="B678" s="176"/>
      <c r="C678" s="176"/>
      <c r="D678" s="176"/>
      <c r="E678" s="176"/>
      <c r="F678" s="176"/>
      <c r="G678" s="189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</row>
    <row r="679" spans="1:27" ht="14.5">
      <c r="A679" s="189"/>
      <c r="B679" s="176"/>
      <c r="C679" s="176"/>
      <c r="D679" s="176"/>
      <c r="E679" s="176"/>
      <c r="F679" s="176"/>
      <c r="G679" s="189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</row>
    <row r="680" spans="1:27" ht="14.5">
      <c r="A680" s="189"/>
      <c r="B680" s="176"/>
      <c r="C680" s="176"/>
      <c r="D680" s="176"/>
      <c r="E680" s="176"/>
      <c r="F680" s="176"/>
      <c r="G680" s="189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</row>
    <row r="681" spans="1:27" ht="14.5">
      <c r="A681" s="189"/>
      <c r="B681" s="176"/>
      <c r="C681" s="176"/>
      <c r="D681" s="176"/>
      <c r="E681" s="176"/>
      <c r="F681" s="176"/>
      <c r="G681" s="189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</row>
    <row r="682" spans="1:27" ht="14.5">
      <c r="A682" s="189"/>
      <c r="B682" s="176"/>
      <c r="C682" s="176"/>
      <c r="D682" s="176"/>
      <c r="E682" s="176"/>
      <c r="F682" s="176"/>
      <c r="G682" s="189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</row>
    <row r="683" spans="1:27" ht="14.5">
      <c r="A683" s="189"/>
      <c r="B683" s="176"/>
      <c r="C683" s="176"/>
      <c r="D683" s="176"/>
      <c r="E683" s="176"/>
      <c r="F683" s="176"/>
      <c r="G683" s="189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</row>
    <row r="684" spans="1:27" ht="14.5">
      <c r="A684" s="189"/>
      <c r="B684" s="176"/>
      <c r="C684" s="176"/>
      <c r="D684" s="176"/>
      <c r="E684" s="176"/>
      <c r="F684" s="176"/>
      <c r="G684" s="189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</row>
    <row r="685" spans="1:27" ht="14.5">
      <c r="A685" s="189"/>
      <c r="B685" s="176"/>
      <c r="C685" s="176"/>
      <c r="D685" s="176"/>
      <c r="E685" s="176"/>
      <c r="F685" s="176"/>
      <c r="G685" s="189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</row>
    <row r="686" spans="1:27" ht="14.5">
      <c r="A686" s="189"/>
      <c r="B686" s="176"/>
      <c r="C686" s="176"/>
      <c r="D686" s="176"/>
      <c r="E686" s="176"/>
      <c r="F686" s="176"/>
      <c r="G686" s="189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</row>
    <row r="687" spans="1:27" ht="14.5">
      <c r="A687" s="189"/>
      <c r="B687" s="176"/>
      <c r="C687" s="176"/>
      <c r="D687" s="176"/>
      <c r="E687" s="176"/>
      <c r="F687" s="176"/>
      <c r="G687" s="189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</row>
    <row r="688" spans="1:27" ht="14.5">
      <c r="A688" s="189"/>
      <c r="B688" s="176"/>
      <c r="C688" s="176"/>
      <c r="D688" s="176"/>
      <c r="E688" s="176"/>
      <c r="F688" s="176"/>
      <c r="G688" s="189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</row>
    <row r="689" spans="1:27" ht="14.5">
      <c r="A689" s="189"/>
      <c r="B689" s="176"/>
      <c r="C689" s="176"/>
      <c r="D689" s="176"/>
      <c r="E689" s="176"/>
      <c r="F689" s="176"/>
      <c r="G689" s="189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</row>
    <row r="690" spans="1:27" ht="14.5">
      <c r="A690" s="189"/>
      <c r="B690" s="176"/>
      <c r="C690" s="176"/>
      <c r="D690" s="176"/>
      <c r="E690" s="176"/>
      <c r="F690" s="176"/>
      <c r="G690" s="189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</row>
    <row r="691" spans="1:27" ht="14.5">
      <c r="A691" s="189"/>
      <c r="B691" s="176"/>
      <c r="C691" s="176"/>
      <c r="D691" s="176"/>
      <c r="E691" s="176"/>
      <c r="F691" s="176"/>
      <c r="G691" s="189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</row>
    <row r="692" spans="1:27" ht="14.5">
      <c r="A692" s="189"/>
      <c r="B692" s="176"/>
      <c r="C692" s="176"/>
      <c r="D692" s="176"/>
      <c r="E692" s="176"/>
      <c r="F692" s="176"/>
      <c r="G692" s="189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</row>
    <row r="693" spans="1:27" ht="14.5">
      <c r="A693" s="189"/>
      <c r="B693" s="176"/>
      <c r="C693" s="176"/>
      <c r="D693" s="176"/>
      <c r="E693" s="176"/>
      <c r="F693" s="176"/>
      <c r="G693" s="189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</row>
    <row r="694" spans="1:27" ht="14.5">
      <c r="A694" s="189"/>
      <c r="B694" s="176"/>
      <c r="C694" s="176"/>
      <c r="D694" s="176"/>
      <c r="E694" s="176"/>
      <c r="F694" s="176"/>
      <c r="G694" s="189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</row>
    <row r="695" spans="1:27" ht="14.5">
      <c r="A695" s="189"/>
      <c r="B695" s="176"/>
      <c r="C695" s="176"/>
      <c r="D695" s="176"/>
      <c r="E695" s="176"/>
      <c r="F695" s="176"/>
      <c r="G695" s="189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</row>
    <row r="696" spans="1:27" ht="14.5">
      <c r="A696" s="189"/>
      <c r="B696" s="176"/>
      <c r="C696" s="176"/>
      <c r="D696" s="176"/>
      <c r="E696" s="176"/>
      <c r="F696" s="176"/>
      <c r="G696" s="189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</row>
    <row r="697" spans="1:27" ht="14.5">
      <c r="A697" s="189"/>
      <c r="B697" s="176"/>
      <c r="C697" s="176"/>
      <c r="D697" s="176"/>
      <c r="E697" s="176"/>
      <c r="F697" s="176"/>
      <c r="G697" s="189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</row>
    <row r="698" spans="1:27" ht="14.5">
      <c r="A698" s="189"/>
      <c r="B698" s="176"/>
      <c r="C698" s="176"/>
      <c r="D698" s="176"/>
      <c r="E698" s="176"/>
      <c r="F698" s="176"/>
      <c r="G698" s="189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</row>
    <row r="699" spans="1:27" ht="14.5">
      <c r="A699" s="189"/>
      <c r="B699" s="176"/>
      <c r="C699" s="176"/>
      <c r="D699" s="176"/>
      <c r="E699" s="176"/>
      <c r="F699" s="176"/>
      <c r="G699" s="189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</row>
    <row r="700" spans="1:27" ht="14.5">
      <c r="A700" s="189"/>
      <c r="B700" s="176"/>
      <c r="C700" s="176"/>
      <c r="D700" s="176"/>
      <c r="E700" s="176"/>
      <c r="F700" s="176"/>
      <c r="G700" s="189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</row>
    <row r="701" spans="1:27" ht="14.5">
      <c r="A701" s="189"/>
      <c r="B701" s="176"/>
      <c r="C701" s="176"/>
      <c r="D701" s="176"/>
      <c r="E701" s="176"/>
      <c r="F701" s="176"/>
      <c r="G701" s="189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</row>
    <row r="702" spans="1:27" ht="14.5">
      <c r="A702" s="189"/>
      <c r="B702" s="176"/>
      <c r="C702" s="176"/>
      <c r="D702" s="176"/>
      <c r="E702" s="176"/>
      <c r="F702" s="176"/>
      <c r="G702" s="189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</row>
    <row r="703" spans="1:27" ht="14.5">
      <c r="A703" s="189"/>
      <c r="B703" s="176"/>
      <c r="C703" s="176"/>
      <c r="D703" s="176"/>
      <c r="E703" s="176"/>
      <c r="F703" s="176"/>
      <c r="G703" s="189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</row>
    <row r="704" spans="1:27" ht="14.5">
      <c r="A704" s="189"/>
      <c r="B704" s="176"/>
      <c r="C704" s="176"/>
      <c r="D704" s="176"/>
      <c r="E704" s="176"/>
      <c r="F704" s="176"/>
      <c r="G704" s="189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</row>
    <row r="705" spans="1:27" ht="14.5">
      <c r="A705" s="189"/>
      <c r="B705" s="176"/>
      <c r="C705" s="176"/>
      <c r="D705" s="176"/>
      <c r="E705" s="176"/>
      <c r="F705" s="176"/>
      <c r="G705" s="189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</row>
    <row r="706" spans="1:27" ht="14.5">
      <c r="A706" s="189"/>
      <c r="B706" s="176"/>
      <c r="C706" s="176"/>
      <c r="D706" s="176"/>
      <c r="E706" s="176"/>
      <c r="F706" s="176"/>
      <c r="G706" s="189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</row>
    <row r="707" spans="1:27" ht="14.5">
      <c r="A707" s="189"/>
      <c r="B707" s="176"/>
      <c r="C707" s="176"/>
      <c r="D707" s="176"/>
      <c r="E707" s="176"/>
      <c r="F707" s="176"/>
      <c r="G707" s="189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</row>
    <row r="708" spans="1:27" ht="14.5">
      <c r="A708" s="189"/>
      <c r="B708" s="176"/>
      <c r="C708" s="176"/>
      <c r="D708" s="176"/>
      <c r="E708" s="176"/>
      <c r="F708" s="176"/>
      <c r="G708" s="189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</row>
    <row r="709" spans="1:27" ht="14.5">
      <c r="A709" s="189"/>
      <c r="B709" s="176"/>
      <c r="C709" s="176"/>
      <c r="D709" s="176"/>
      <c r="E709" s="176"/>
      <c r="F709" s="176"/>
      <c r="G709" s="189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</row>
    <row r="710" spans="1:27" ht="14.5">
      <c r="A710" s="189"/>
      <c r="B710" s="176"/>
      <c r="C710" s="176"/>
      <c r="D710" s="176"/>
      <c r="E710" s="176"/>
      <c r="F710" s="176"/>
      <c r="G710" s="189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</row>
    <row r="711" spans="1:27" ht="14.5">
      <c r="A711" s="189"/>
      <c r="B711" s="176"/>
      <c r="C711" s="176"/>
      <c r="D711" s="176"/>
      <c r="E711" s="176"/>
      <c r="F711" s="176"/>
      <c r="G711" s="189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</row>
    <row r="712" spans="1:27" ht="14.5">
      <c r="A712" s="189"/>
      <c r="B712" s="176"/>
      <c r="C712" s="176"/>
      <c r="D712" s="176"/>
      <c r="E712" s="176"/>
      <c r="F712" s="176"/>
      <c r="G712" s="189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</row>
    <row r="713" spans="1:27" ht="14.5">
      <c r="A713" s="189"/>
      <c r="B713" s="176"/>
      <c r="C713" s="176"/>
      <c r="D713" s="176"/>
      <c r="E713" s="176"/>
      <c r="F713" s="176"/>
      <c r="G713" s="189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</row>
    <row r="714" spans="1:27" ht="14.5">
      <c r="A714" s="189"/>
      <c r="B714" s="176"/>
      <c r="C714" s="176"/>
      <c r="D714" s="176"/>
      <c r="E714" s="176"/>
      <c r="F714" s="176"/>
      <c r="G714" s="189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</row>
    <row r="715" spans="1:27" ht="14.5">
      <c r="A715" s="189"/>
      <c r="B715" s="176"/>
      <c r="C715" s="176"/>
      <c r="D715" s="176"/>
      <c r="E715" s="176"/>
      <c r="F715" s="176"/>
      <c r="G715" s="189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</row>
    <row r="716" spans="1:27" ht="14.5">
      <c r="A716" s="189"/>
      <c r="B716" s="176"/>
      <c r="C716" s="176"/>
      <c r="D716" s="176"/>
      <c r="E716" s="176"/>
      <c r="F716" s="176"/>
      <c r="G716" s="189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</row>
    <row r="717" spans="1:27" ht="14.5">
      <c r="A717" s="189"/>
      <c r="B717" s="176"/>
      <c r="C717" s="176"/>
      <c r="D717" s="176"/>
      <c r="E717" s="176"/>
      <c r="F717" s="176"/>
      <c r="G717" s="189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</row>
    <row r="718" spans="1:27" ht="14.5">
      <c r="A718" s="189"/>
      <c r="B718" s="176"/>
      <c r="C718" s="176"/>
      <c r="D718" s="176"/>
      <c r="E718" s="176"/>
      <c r="F718" s="176"/>
      <c r="G718" s="189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</row>
    <row r="719" spans="1:27" ht="14.5">
      <c r="A719" s="189"/>
      <c r="B719" s="176"/>
      <c r="C719" s="176"/>
      <c r="D719" s="176"/>
      <c r="E719" s="176"/>
      <c r="F719" s="176"/>
      <c r="G719" s="189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</row>
    <row r="720" spans="1:27" ht="14.5">
      <c r="A720" s="189"/>
      <c r="B720" s="176"/>
      <c r="C720" s="176"/>
      <c r="D720" s="176"/>
      <c r="E720" s="176"/>
      <c r="F720" s="176"/>
      <c r="G720" s="189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</row>
    <row r="721" spans="1:27" ht="14.5">
      <c r="A721" s="189"/>
      <c r="B721" s="176"/>
      <c r="C721" s="176"/>
      <c r="D721" s="176"/>
      <c r="E721" s="176"/>
      <c r="F721" s="176"/>
      <c r="G721" s="189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</row>
    <row r="722" spans="1:27" ht="14.5">
      <c r="A722" s="189"/>
      <c r="B722" s="176"/>
      <c r="C722" s="176"/>
      <c r="D722" s="176"/>
      <c r="E722" s="176"/>
      <c r="F722" s="176"/>
      <c r="G722" s="189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</row>
    <row r="723" spans="1:27" ht="14.5">
      <c r="A723" s="189"/>
      <c r="B723" s="176"/>
      <c r="C723" s="176"/>
      <c r="D723" s="176"/>
      <c r="E723" s="176"/>
      <c r="F723" s="176"/>
      <c r="G723" s="189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</row>
    <row r="724" spans="1:27" ht="14.5">
      <c r="A724" s="189"/>
      <c r="B724" s="176"/>
      <c r="C724" s="176"/>
      <c r="D724" s="176"/>
      <c r="E724" s="176"/>
      <c r="F724" s="176"/>
      <c r="G724" s="189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</row>
    <row r="725" spans="1:27" ht="14.5">
      <c r="A725" s="189"/>
      <c r="B725" s="176"/>
      <c r="C725" s="176"/>
      <c r="D725" s="176"/>
      <c r="E725" s="176"/>
      <c r="F725" s="176"/>
      <c r="G725" s="189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</row>
    <row r="726" spans="1:27" ht="14.5">
      <c r="A726" s="189"/>
      <c r="B726" s="176"/>
      <c r="C726" s="176"/>
      <c r="D726" s="176"/>
      <c r="E726" s="176"/>
      <c r="F726" s="176"/>
      <c r="G726" s="189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</row>
    <row r="727" spans="1:27" ht="14.5">
      <c r="A727" s="189"/>
      <c r="B727" s="176"/>
      <c r="C727" s="176"/>
      <c r="D727" s="176"/>
      <c r="E727" s="176"/>
      <c r="F727" s="176"/>
      <c r="G727" s="189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</row>
    <row r="728" spans="1:27" ht="14.5">
      <c r="A728" s="189"/>
      <c r="B728" s="176"/>
      <c r="C728" s="176"/>
      <c r="D728" s="176"/>
      <c r="E728" s="176"/>
      <c r="F728" s="176"/>
      <c r="G728" s="189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</row>
    <row r="729" spans="1:27" ht="14.5">
      <c r="A729" s="189"/>
      <c r="B729" s="176"/>
      <c r="C729" s="176"/>
      <c r="D729" s="176"/>
      <c r="E729" s="176"/>
      <c r="F729" s="176"/>
      <c r="G729" s="189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</row>
    <row r="730" spans="1:27" ht="14.5">
      <c r="A730" s="189"/>
      <c r="B730" s="176"/>
      <c r="C730" s="176"/>
      <c r="D730" s="176"/>
      <c r="E730" s="176"/>
      <c r="F730" s="176"/>
      <c r="G730" s="189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</row>
    <row r="731" spans="1:27" ht="14.5">
      <c r="A731" s="189"/>
      <c r="B731" s="176"/>
      <c r="C731" s="176"/>
      <c r="D731" s="176"/>
      <c r="E731" s="176"/>
      <c r="F731" s="176"/>
      <c r="G731" s="189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</row>
    <row r="732" spans="1:27" ht="14.5">
      <c r="A732" s="189"/>
      <c r="B732" s="176"/>
      <c r="C732" s="176"/>
      <c r="D732" s="176"/>
      <c r="E732" s="176"/>
      <c r="F732" s="176"/>
      <c r="G732" s="189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</row>
    <row r="733" spans="1:27" ht="14.5">
      <c r="A733" s="189"/>
      <c r="B733" s="176"/>
      <c r="C733" s="176"/>
      <c r="D733" s="176"/>
      <c r="E733" s="176"/>
      <c r="F733" s="176"/>
      <c r="G733" s="189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</row>
    <row r="734" spans="1:27" ht="14.5">
      <c r="A734" s="189"/>
      <c r="B734" s="176"/>
      <c r="C734" s="176"/>
      <c r="D734" s="176"/>
      <c r="E734" s="176"/>
      <c r="F734" s="176"/>
      <c r="G734" s="189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</row>
    <row r="735" spans="1:27" ht="14.5">
      <c r="A735" s="189"/>
      <c r="B735" s="176"/>
      <c r="C735" s="176"/>
      <c r="D735" s="176"/>
      <c r="E735" s="176"/>
      <c r="F735" s="176"/>
      <c r="G735" s="189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</row>
    <row r="736" spans="1:27" ht="14.5">
      <c r="A736" s="189"/>
      <c r="B736" s="176"/>
      <c r="C736" s="176"/>
      <c r="D736" s="176"/>
      <c r="E736" s="176"/>
      <c r="F736" s="176"/>
      <c r="G736" s="189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</row>
    <row r="737" spans="1:27" ht="14.5">
      <c r="A737" s="189"/>
      <c r="B737" s="176"/>
      <c r="C737" s="176"/>
      <c r="D737" s="176"/>
      <c r="E737" s="176"/>
      <c r="F737" s="176"/>
      <c r="G737" s="189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</row>
    <row r="738" spans="1:27" ht="14.5">
      <c r="A738" s="189"/>
      <c r="B738" s="176"/>
      <c r="C738" s="176"/>
      <c r="D738" s="176"/>
      <c r="E738" s="176"/>
      <c r="F738" s="176"/>
      <c r="G738" s="189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</row>
    <row r="739" spans="1:27" ht="14.5">
      <c r="A739" s="189"/>
      <c r="B739" s="176"/>
      <c r="C739" s="176"/>
      <c r="D739" s="176"/>
      <c r="E739" s="176"/>
      <c r="F739" s="176"/>
      <c r="G739" s="189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</row>
    <row r="740" spans="1:27" ht="14.5">
      <c r="A740" s="189"/>
      <c r="B740" s="176"/>
      <c r="C740" s="176"/>
      <c r="D740" s="176"/>
      <c r="E740" s="176"/>
      <c r="F740" s="176"/>
      <c r="G740" s="189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</row>
    <row r="741" spans="1:27" ht="14.5">
      <c r="A741" s="189"/>
      <c r="B741" s="176"/>
      <c r="C741" s="176"/>
      <c r="D741" s="176"/>
      <c r="E741" s="176"/>
      <c r="F741" s="176"/>
      <c r="G741" s="189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</row>
    <row r="742" spans="1:27" ht="14.5">
      <c r="A742" s="189"/>
      <c r="B742" s="176"/>
      <c r="C742" s="176"/>
      <c r="D742" s="176"/>
      <c r="E742" s="176"/>
      <c r="F742" s="176"/>
      <c r="G742" s="189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</row>
    <row r="743" spans="1:27" ht="14.5">
      <c r="A743" s="189"/>
      <c r="B743" s="176"/>
      <c r="C743" s="176"/>
      <c r="D743" s="176"/>
      <c r="E743" s="176"/>
      <c r="F743" s="176"/>
      <c r="G743" s="189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</row>
    <row r="744" spans="1:27" ht="14.5">
      <c r="A744" s="189"/>
      <c r="B744" s="176"/>
      <c r="C744" s="176"/>
      <c r="D744" s="176"/>
      <c r="E744" s="176"/>
      <c r="F744" s="176"/>
      <c r="G744" s="189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</row>
    <row r="745" spans="1:27" ht="14.5">
      <c r="A745" s="189"/>
      <c r="B745" s="176"/>
      <c r="C745" s="176"/>
      <c r="D745" s="176"/>
      <c r="E745" s="176"/>
      <c r="F745" s="176"/>
      <c r="G745" s="189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</row>
    <row r="746" spans="1:27" ht="14.5">
      <c r="A746" s="189"/>
      <c r="B746" s="176"/>
      <c r="C746" s="176"/>
      <c r="D746" s="176"/>
      <c r="E746" s="176"/>
      <c r="F746" s="176"/>
      <c r="G746" s="189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</row>
    <row r="747" spans="1:27" ht="14.5">
      <c r="A747" s="189"/>
      <c r="B747" s="176"/>
      <c r="C747" s="176"/>
      <c r="D747" s="176"/>
      <c r="E747" s="176"/>
      <c r="F747" s="176"/>
      <c r="G747" s="189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</row>
    <row r="748" spans="1:27" ht="14.5">
      <c r="A748" s="189"/>
      <c r="B748" s="176"/>
      <c r="C748" s="176"/>
      <c r="D748" s="176"/>
      <c r="E748" s="176"/>
      <c r="F748" s="176"/>
      <c r="G748" s="189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</row>
    <row r="749" spans="1:27" ht="14.5">
      <c r="A749" s="189"/>
      <c r="B749" s="176"/>
      <c r="C749" s="176"/>
      <c r="D749" s="176"/>
      <c r="E749" s="176"/>
      <c r="F749" s="176"/>
      <c r="G749" s="189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</row>
    <row r="750" spans="1:27" ht="14.5">
      <c r="A750" s="189"/>
      <c r="B750" s="176"/>
      <c r="C750" s="176"/>
      <c r="D750" s="176"/>
      <c r="E750" s="176"/>
      <c r="F750" s="176"/>
      <c r="G750" s="189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</row>
    <row r="751" spans="1:27" ht="14.5">
      <c r="A751" s="189"/>
      <c r="B751" s="176"/>
      <c r="C751" s="176"/>
      <c r="D751" s="176"/>
      <c r="E751" s="176"/>
      <c r="F751" s="176"/>
      <c r="G751" s="189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</row>
    <row r="752" spans="1:27" ht="14.5">
      <c r="A752" s="189"/>
      <c r="B752" s="176"/>
      <c r="C752" s="176"/>
      <c r="D752" s="176"/>
      <c r="E752" s="176"/>
      <c r="F752" s="176"/>
      <c r="G752" s="189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</row>
    <row r="753" spans="1:27" ht="14.5">
      <c r="A753" s="189"/>
      <c r="B753" s="176"/>
      <c r="C753" s="176"/>
      <c r="D753" s="176"/>
      <c r="E753" s="176"/>
      <c r="F753" s="176"/>
      <c r="G753" s="189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</row>
    <row r="754" spans="1:27" ht="14.5">
      <c r="A754" s="189"/>
      <c r="B754" s="176"/>
      <c r="C754" s="176"/>
      <c r="D754" s="176"/>
      <c r="E754" s="176"/>
      <c r="F754" s="176"/>
      <c r="G754" s="189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</row>
    <row r="755" spans="1:27" ht="14.5">
      <c r="A755" s="189"/>
      <c r="B755" s="176"/>
      <c r="C755" s="176"/>
      <c r="D755" s="176"/>
      <c r="E755" s="176"/>
      <c r="F755" s="176"/>
      <c r="G755" s="189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</row>
    <row r="756" spans="1:27" ht="14.5">
      <c r="A756" s="189"/>
      <c r="B756" s="176"/>
      <c r="C756" s="176"/>
      <c r="D756" s="176"/>
      <c r="E756" s="176"/>
      <c r="F756" s="176"/>
      <c r="G756" s="189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</row>
    <row r="757" spans="1:27" ht="14.5">
      <c r="A757" s="189"/>
      <c r="B757" s="176"/>
      <c r="C757" s="176"/>
      <c r="D757" s="176"/>
      <c r="E757" s="176"/>
      <c r="F757" s="176"/>
      <c r="G757" s="189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</row>
    <row r="758" spans="1:27" ht="14.5">
      <c r="A758" s="189"/>
      <c r="B758" s="176"/>
      <c r="C758" s="176"/>
      <c r="D758" s="176"/>
      <c r="E758" s="176"/>
      <c r="F758" s="176"/>
      <c r="G758" s="189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</row>
    <row r="759" spans="1:27" ht="14.5">
      <c r="A759" s="189"/>
      <c r="B759" s="176"/>
      <c r="C759" s="176"/>
      <c r="D759" s="176"/>
      <c r="E759" s="176"/>
      <c r="F759" s="176"/>
      <c r="G759" s="189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</row>
    <row r="760" spans="1:27" ht="14.5">
      <c r="A760" s="189"/>
      <c r="B760" s="176"/>
      <c r="C760" s="176"/>
      <c r="D760" s="176"/>
      <c r="E760" s="176"/>
      <c r="F760" s="176"/>
      <c r="G760" s="189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</row>
    <row r="761" spans="1:27" ht="14.5">
      <c r="A761" s="189"/>
      <c r="B761" s="176"/>
      <c r="C761" s="176"/>
      <c r="D761" s="176"/>
      <c r="E761" s="176"/>
      <c r="F761" s="176"/>
      <c r="G761" s="189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</row>
    <row r="762" spans="1:27" ht="14.5">
      <c r="A762" s="189"/>
      <c r="B762" s="176"/>
      <c r="C762" s="176"/>
      <c r="D762" s="176"/>
      <c r="E762" s="176"/>
      <c r="F762" s="176"/>
      <c r="G762" s="189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</row>
    <row r="763" spans="1:27" ht="14.5">
      <c r="A763" s="189"/>
      <c r="B763" s="176"/>
      <c r="C763" s="176"/>
      <c r="D763" s="176"/>
      <c r="E763" s="176"/>
      <c r="F763" s="176"/>
      <c r="G763" s="189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</row>
    <row r="764" spans="1:27" ht="14.5">
      <c r="A764" s="189"/>
      <c r="B764" s="176"/>
      <c r="C764" s="176"/>
      <c r="D764" s="176"/>
      <c r="E764" s="176"/>
      <c r="F764" s="176"/>
      <c r="G764" s="189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</row>
    <row r="765" spans="1:27" ht="14.5">
      <c r="A765" s="189"/>
      <c r="B765" s="176"/>
      <c r="C765" s="176"/>
      <c r="D765" s="176"/>
      <c r="E765" s="176"/>
      <c r="F765" s="176"/>
      <c r="G765" s="189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</row>
    <row r="766" spans="1:27" ht="14.5">
      <c r="A766" s="189"/>
      <c r="B766" s="176"/>
      <c r="C766" s="176"/>
      <c r="D766" s="176"/>
      <c r="E766" s="176"/>
      <c r="F766" s="176"/>
      <c r="G766" s="189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</row>
    <row r="767" spans="1:27" ht="14.5">
      <c r="A767" s="189"/>
      <c r="B767" s="176"/>
      <c r="C767" s="176"/>
      <c r="D767" s="176"/>
      <c r="E767" s="176"/>
      <c r="F767" s="176"/>
      <c r="G767" s="189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</row>
    <row r="768" spans="1:27" ht="14.5">
      <c r="A768" s="189"/>
      <c r="B768" s="176"/>
      <c r="C768" s="176"/>
      <c r="D768" s="176"/>
      <c r="E768" s="176"/>
      <c r="F768" s="176"/>
      <c r="G768" s="189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</row>
    <row r="769" spans="1:27" ht="14.5">
      <c r="A769" s="189"/>
      <c r="B769" s="176"/>
      <c r="C769" s="176"/>
      <c r="D769" s="176"/>
      <c r="E769" s="176"/>
      <c r="F769" s="176"/>
      <c r="G769" s="189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</row>
    <row r="770" spans="1:27" ht="14.5">
      <c r="A770" s="189"/>
      <c r="B770" s="176"/>
      <c r="C770" s="176"/>
      <c r="D770" s="176"/>
      <c r="E770" s="176"/>
      <c r="F770" s="176"/>
      <c r="G770" s="189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</row>
    <row r="771" spans="1:27" ht="14.5">
      <c r="A771" s="189"/>
      <c r="B771" s="176"/>
      <c r="C771" s="176"/>
      <c r="D771" s="176"/>
      <c r="E771" s="176"/>
      <c r="F771" s="176"/>
      <c r="G771" s="189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</row>
    <row r="772" spans="1:27" ht="14.5">
      <c r="A772" s="189"/>
      <c r="B772" s="176"/>
      <c r="C772" s="176"/>
      <c r="D772" s="176"/>
      <c r="E772" s="176"/>
      <c r="F772" s="176"/>
      <c r="G772" s="189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</row>
    <row r="773" spans="1:27" ht="14.5">
      <c r="A773" s="189"/>
      <c r="B773" s="176"/>
      <c r="C773" s="176"/>
      <c r="D773" s="176"/>
      <c r="E773" s="176"/>
      <c r="F773" s="176"/>
      <c r="G773" s="189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</row>
    <row r="774" spans="1:27" ht="14.5">
      <c r="A774" s="189"/>
      <c r="B774" s="176"/>
      <c r="C774" s="176"/>
      <c r="D774" s="176"/>
      <c r="E774" s="176"/>
      <c r="F774" s="176"/>
      <c r="G774" s="189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</row>
    <row r="775" spans="1:27" ht="14.5">
      <c r="A775" s="189"/>
      <c r="B775" s="176"/>
      <c r="C775" s="176"/>
      <c r="D775" s="176"/>
      <c r="E775" s="176"/>
      <c r="F775" s="176"/>
      <c r="G775" s="189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</row>
    <row r="776" spans="1:27" ht="14.5">
      <c r="A776" s="189"/>
      <c r="B776" s="176"/>
      <c r="C776" s="176"/>
      <c r="D776" s="176"/>
      <c r="E776" s="176"/>
      <c r="F776" s="176"/>
      <c r="G776" s="189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</row>
    <row r="777" spans="1:27" ht="14.5">
      <c r="A777" s="189"/>
      <c r="B777" s="176"/>
      <c r="C777" s="176"/>
      <c r="D777" s="176"/>
      <c r="E777" s="176"/>
      <c r="F777" s="176"/>
      <c r="G777" s="189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</row>
    <row r="778" spans="1:27" ht="14.5">
      <c r="A778" s="189"/>
      <c r="B778" s="176"/>
      <c r="C778" s="176"/>
      <c r="D778" s="176"/>
      <c r="E778" s="176"/>
      <c r="F778" s="176"/>
      <c r="G778" s="189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</row>
    <row r="779" spans="1:27" ht="14.5">
      <c r="A779" s="189"/>
      <c r="B779" s="176"/>
      <c r="C779" s="176"/>
      <c r="D779" s="176"/>
      <c r="E779" s="176"/>
      <c r="F779" s="176"/>
      <c r="G779" s="189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</row>
    <row r="780" spans="1:27" ht="14.5">
      <c r="A780" s="189"/>
      <c r="B780" s="176"/>
      <c r="C780" s="176"/>
      <c r="D780" s="176"/>
      <c r="E780" s="176"/>
      <c r="F780" s="176"/>
      <c r="G780" s="189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</row>
    <row r="781" spans="1:27" ht="14.5">
      <c r="A781" s="189"/>
      <c r="B781" s="176"/>
      <c r="C781" s="176"/>
      <c r="D781" s="176"/>
      <c r="E781" s="176"/>
      <c r="F781" s="176"/>
      <c r="G781" s="189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</row>
    <row r="782" spans="1:27" ht="14.5">
      <c r="A782" s="189"/>
      <c r="B782" s="176"/>
      <c r="C782" s="176"/>
      <c r="D782" s="176"/>
      <c r="E782" s="176"/>
      <c r="F782" s="176"/>
      <c r="G782" s="189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</row>
    <row r="783" spans="1:27" ht="14.5">
      <c r="A783" s="189"/>
      <c r="B783" s="176"/>
      <c r="C783" s="176"/>
      <c r="D783" s="176"/>
      <c r="E783" s="176"/>
      <c r="F783" s="176"/>
      <c r="G783" s="189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</row>
    <row r="784" spans="1:27" ht="14.5">
      <c r="A784" s="189"/>
      <c r="B784" s="176"/>
      <c r="C784" s="176"/>
      <c r="D784" s="176"/>
      <c r="E784" s="176"/>
      <c r="F784" s="176"/>
      <c r="G784" s="189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</row>
    <row r="785" spans="1:27" ht="14.5">
      <c r="A785" s="189"/>
      <c r="B785" s="176"/>
      <c r="C785" s="176"/>
      <c r="D785" s="176"/>
      <c r="E785" s="176"/>
      <c r="F785" s="176"/>
      <c r="G785" s="189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</row>
    <row r="786" spans="1:27" ht="14.5">
      <c r="A786" s="189"/>
      <c r="B786" s="176"/>
      <c r="C786" s="176"/>
      <c r="D786" s="176"/>
      <c r="E786" s="176"/>
      <c r="F786" s="176"/>
      <c r="G786" s="189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</row>
    <row r="787" spans="1:27" ht="14.5">
      <c r="A787" s="189"/>
      <c r="B787" s="176"/>
      <c r="C787" s="176"/>
      <c r="D787" s="176"/>
      <c r="E787" s="176"/>
      <c r="F787" s="176"/>
      <c r="G787" s="189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</row>
    <row r="788" spans="1:27" ht="14.5">
      <c r="A788" s="189"/>
      <c r="B788" s="176"/>
      <c r="C788" s="176"/>
      <c r="D788" s="176"/>
      <c r="E788" s="176"/>
      <c r="F788" s="176"/>
      <c r="G788" s="189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</row>
    <row r="789" spans="1:27" ht="14.5">
      <c r="A789" s="189"/>
      <c r="B789" s="176"/>
      <c r="C789" s="176"/>
      <c r="D789" s="176"/>
      <c r="E789" s="176"/>
      <c r="F789" s="176"/>
      <c r="G789" s="189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</row>
    <row r="790" spans="1:27" ht="14.5">
      <c r="A790" s="189"/>
      <c r="B790" s="176"/>
      <c r="C790" s="176"/>
      <c r="D790" s="176"/>
      <c r="E790" s="176"/>
      <c r="F790" s="176"/>
      <c r="G790" s="189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</row>
    <row r="791" spans="1:27" ht="14.5">
      <c r="A791" s="189"/>
      <c r="B791" s="176"/>
      <c r="C791" s="176"/>
      <c r="D791" s="176"/>
      <c r="E791" s="176"/>
      <c r="F791" s="176"/>
      <c r="G791" s="189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</row>
    <row r="792" spans="1:27" ht="14.5">
      <c r="A792" s="189"/>
      <c r="B792" s="176"/>
      <c r="C792" s="176"/>
      <c r="D792" s="176"/>
      <c r="E792" s="176"/>
      <c r="F792" s="176"/>
      <c r="G792" s="189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</row>
    <row r="793" spans="1:27" ht="14.5">
      <c r="A793" s="189"/>
      <c r="B793" s="176"/>
      <c r="C793" s="176"/>
      <c r="D793" s="176"/>
      <c r="E793" s="176"/>
      <c r="F793" s="176"/>
      <c r="G793" s="189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</row>
    <row r="794" spans="1:27" ht="14.5">
      <c r="A794" s="189"/>
      <c r="B794" s="176"/>
      <c r="C794" s="176"/>
      <c r="D794" s="176"/>
      <c r="E794" s="176"/>
      <c r="F794" s="176"/>
      <c r="G794" s="189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</row>
    <row r="795" spans="1:27" ht="14.5">
      <c r="A795" s="189"/>
      <c r="B795" s="176"/>
      <c r="C795" s="176"/>
      <c r="D795" s="176"/>
      <c r="E795" s="176"/>
      <c r="F795" s="176"/>
      <c r="G795" s="189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</row>
    <row r="796" spans="1:27" ht="14.5">
      <c r="A796" s="189"/>
      <c r="B796" s="176"/>
      <c r="C796" s="176"/>
      <c r="D796" s="176"/>
      <c r="E796" s="176"/>
      <c r="F796" s="176"/>
      <c r="G796" s="189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</row>
    <row r="797" spans="1:27" ht="14.5">
      <c r="A797" s="189"/>
      <c r="B797" s="176"/>
      <c r="C797" s="176"/>
      <c r="D797" s="176"/>
      <c r="E797" s="176"/>
      <c r="F797" s="176"/>
      <c r="G797" s="189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</row>
    <row r="798" spans="1:27" ht="14.5">
      <c r="A798" s="189"/>
      <c r="B798" s="176"/>
      <c r="C798" s="176"/>
      <c r="D798" s="176"/>
      <c r="E798" s="176"/>
      <c r="F798" s="176"/>
      <c r="G798" s="189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</row>
    <row r="799" spans="1:27" ht="14.5">
      <c r="A799" s="189"/>
      <c r="B799" s="176"/>
      <c r="C799" s="176"/>
      <c r="D799" s="176"/>
      <c r="E799" s="176"/>
      <c r="F799" s="176"/>
      <c r="G799" s="189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</row>
    <row r="800" spans="1:27" ht="14.5">
      <c r="A800" s="189"/>
      <c r="B800" s="176"/>
      <c r="C800" s="176"/>
      <c r="D800" s="176"/>
      <c r="E800" s="176"/>
      <c r="F800" s="176"/>
      <c r="G800" s="189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</row>
    <row r="801" spans="1:27" ht="14.5">
      <c r="A801" s="189"/>
      <c r="B801" s="176"/>
      <c r="C801" s="176"/>
      <c r="D801" s="176"/>
      <c r="E801" s="176"/>
      <c r="F801" s="176"/>
      <c r="G801" s="189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</row>
    <row r="802" spans="1:27" ht="14.5">
      <c r="A802" s="189"/>
      <c r="B802" s="176"/>
      <c r="C802" s="176"/>
      <c r="D802" s="176"/>
      <c r="E802" s="176"/>
      <c r="F802" s="176"/>
      <c r="G802" s="189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</row>
    <row r="803" spans="1:27" ht="14.5">
      <c r="A803" s="189"/>
      <c r="B803" s="176"/>
      <c r="C803" s="176"/>
      <c r="D803" s="176"/>
      <c r="E803" s="176"/>
      <c r="F803" s="176"/>
      <c r="G803" s="189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</row>
    <row r="804" spans="1:27" ht="14.5">
      <c r="A804" s="189"/>
      <c r="B804" s="176"/>
      <c r="C804" s="176"/>
      <c r="D804" s="176"/>
      <c r="E804" s="176"/>
      <c r="F804" s="176"/>
      <c r="G804" s="189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</row>
    <row r="805" spans="1:27" ht="14.5">
      <c r="A805" s="189"/>
      <c r="B805" s="176"/>
      <c r="C805" s="176"/>
      <c r="D805" s="176"/>
      <c r="E805" s="176"/>
      <c r="F805" s="176"/>
      <c r="G805" s="189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</row>
    <row r="806" spans="1:27" ht="14.5">
      <c r="A806" s="189"/>
      <c r="B806" s="176"/>
      <c r="C806" s="176"/>
      <c r="D806" s="176"/>
      <c r="E806" s="176"/>
      <c r="F806" s="176"/>
      <c r="G806" s="189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</row>
    <row r="807" spans="1:27" ht="14.5">
      <c r="A807" s="189"/>
      <c r="B807" s="176"/>
      <c r="C807" s="176"/>
      <c r="D807" s="176"/>
      <c r="E807" s="176"/>
      <c r="F807" s="176"/>
      <c r="G807" s="189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</row>
    <row r="808" spans="1:27" ht="14.5">
      <c r="A808" s="189"/>
      <c r="B808" s="176"/>
      <c r="C808" s="176"/>
      <c r="D808" s="176"/>
      <c r="E808" s="176"/>
      <c r="F808" s="176"/>
      <c r="G808" s="189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</row>
    <row r="809" spans="1:27" ht="14.5">
      <c r="A809" s="189"/>
      <c r="B809" s="176"/>
      <c r="C809" s="176"/>
      <c r="D809" s="176"/>
      <c r="E809" s="176"/>
      <c r="F809" s="176"/>
      <c r="G809" s="189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</row>
    <row r="810" spans="1:27" ht="14.5">
      <c r="A810" s="189"/>
      <c r="B810" s="176"/>
      <c r="C810" s="176"/>
      <c r="D810" s="176"/>
      <c r="E810" s="176"/>
      <c r="F810" s="176"/>
      <c r="G810" s="189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</row>
    <row r="811" spans="1:27" ht="14.5">
      <c r="A811" s="189"/>
      <c r="B811" s="176"/>
      <c r="C811" s="176"/>
      <c r="D811" s="176"/>
      <c r="E811" s="176"/>
      <c r="F811" s="176"/>
      <c r="G811" s="189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</row>
    <row r="812" spans="1:27" ht="14.5">
      <c r="A812" s="189"/>
      <c r="B812" s="176"/>
      <c r="C812" s="176"/>
      <c r="D812" s="176"/>
      <c r="E812" s="176"/>
      <c r="F812" s="176"/>
      <c r="G812" s="189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</row>
    <row r="813" spans="1:27" ht="14.5">
      <c r="A813" s="189"/>
      <c r="B813" s="176"/>
      <c r="C813" s="176"/>
      <c r="D813" s="176"/>
      <c r="E813" s="176"/>
      <c r="F813" s="176"/>
      <c r="G813" s="189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</row>
    <row r="814" spans="1:27" ht="14.5">
      <c r="A814" s="189"/>
      <c r="B814" s="176"/>
      <c r="C814" s="176"/>
      <c r="D814" s="176"/>
      <c r="E814" s="176"/>
      <c r="F814" s="176"/>
      <c r="G814" s="189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</row>
    <row r="815" spans="1:27" ht="14.5">
      <c r="A815" s="189"/>
      <c r="B815" s="176"/>
      <c r="C815" s="176"/>
      <c r="D815" s="176"/>
      <c r="E815" s="176"/>
      <c r="F815" s="176"/>
      <c r="G815" s="189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</row>
    <row r="816" spans="1:27" ht="14.5">
      <c r="A816" s="189"/>
      <c r="B816" s="176"/>
      <c r="C816" s="176"/>
      <c r="D816" s="176"/>
      <c r="E816" s="176"/>
      <c r="F816" s="176"/>
      <c r="G816" s="189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</row>
    <row r="817" spans="1:27" ht="14.5">
      <c r="A817" s="189"/>
      <c r="B817" s="176"/>
      <c r="C817" s="176"/>
      <c r="D817" s="176"/>
      <c r="E817" s="176"/>
      <c r="F817" s="176"/>
      <c r="G817" s="189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</row>
    <row r="818" spans="1:27" ht="14.5">
      <c r="A818" s="189"/>
      <c r="B818" s="176"/>
      <c r="C818" s="176"/>
      <c r="D818" s="176"/>
      <c r="E818" s="176"/>
      <c r="F818" s="176"/>
      <c r="G818" s="189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</row>
    <row r="819" spans="1:27" ht="14.5">
      <c r="A819" s="189"/>
      <c r="B819" s="176"/>
      <c r="C819" s="176"/>
      <c r="D819" s="176"/>
      <c r="E819" s="176"/>
      <c r="F819" s="176"/>
      <c r="G819" s="189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</row>
    <row r="820" spans="1:27" ht="14.5">
      <c r="A820" s="189"/>
      <c r="B820" s="176"/>
      <c r="C820" s="176"/>
      <c r="D820" s="176"/>
      <c r="E820" s="176"/>
      <c r="F820" s="176"/>
      <c r="G820" s="189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</row>
    <row r="821" spans="1:27" ht="14.5">
      <c r="A821" s="189"/>
      <c r="B821" s="176"/>
      <c r="C821" s="176"/>
      <c r="D821" s="176"/>
      <c r="E821" s="176"/>
      <c r="F821" s="176"/>
      <c r="G821" s="189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</row>
    <row r="822" spans="1:27" ht="14.5">
      <c r="A822" s="189"/>
      <c r="B822" s="176"/>
      <c r="C822" s="176"/>
      <c r="D822" s="176"/>
      <c r="E822" s="176"/>
      <c r="F822" s="176"/>
      <c r="G822" s="189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</row>
    <row r="823" spans="1:27" ht="14.5">
      <c r="A823" s="189"/>
      <c r="B823" s="176"/>
      <c r="C823" s="176"/>
      <c r="D823" s="176"/>
      <c r="E823" s="176"/>
      <c r="F823" s="176"/>
      <c r="G823" s="189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</row>
    <row r="824" spans="1:27" ht="14.5">
      <c r="A824" s="189"/>
      <c r="B824" s="176"/>
      <c r="C824" s="176"/>
      <c r="D824" s="176"/>
      <c r="E824" s="176"/>
      <c r="F824" s="176"/>
      <c r="G824" s="189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</row>
    <row r="825" spans="1:27" ht="14.5">
      <c r="A825" s="189"/>
      <c r="B825" s="176"/>
      <c r="C825" s="176"/>
      <c r="D825" s="176"/>
      <c r="E825" s="176"/>
      <c r="F825" s="176"/>
      <c r="G825" s="189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</row>
    <row r="826" spans="1:27" ht="14.5">
      <c r="A826" s="189"/>
      <c r="B826" s="176"/>
      <c r="C826" s="176"/>
      <c r="D826" s="176"/>
      <c r="E826" s="176"/>
      <c r="F826" s="176"/>
      <c r="G826" s="189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</row>
    <row r="827" spans="1:27" ht="14.5">
      <c r="A827" s="189"/>
      <c r="B827" s="176"/>
      <c r="C827" s="176"/>
      <c r="D827" s="176"/>
      <c r="E827" s="176"/>
      <c r="F827" s="176"/>
      <c r="G827" s="189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</row>
    <row r="828" spans="1:27" ht="14.5">
      <c r="A828" s="189"/>
      <c r="B828" s="176"/>
      <c r="C828" s="176"/>
      <c r="D828" s="176"/>
      <c r="E828" s="176"/>
      <c r="F828" s="176"/>
      <c r="G828" s="189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</row>
    <row r="829" spans="1:27" ht="14.5">
      <c r="A829" s="189"/>
      <c r="B829" s="176"/>
      <c r="C829" s="176"/>
      <c r="D829" s="176"/>
      <c r="E829" s="176"/>
      <c r="F829" s="176"/>
      <c r="G829" s="189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</row>
    <row r="830" spans="1:27" ht="14.5">
      <c r="A830" s="189"/>
      <c r="B830" s="176"/>
      <c r="C830" s="176"/>
      <c r="D830" s="176"/>
      <c r="E830" s="176"/>
      <c r="F830" s="176"/>
      <c r="G830" s="189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</row>
    <row r="831" spans="1:27" ht="14.5">
      <c r="A831" s="189"/>
      <c r="B831" s="176"/>
      <c r="C831" s="176"/>
      <c r="D831" s="176"/>
      <c r="E831" s="176"/>
      <c r="F831" s="176"/>
      <c r="G831" s="189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</row>
    <row r="832" spans="1:27" ht="14.5">
      <c r="A832" s="189"/>
      <c r="B832" s="176"/>
      <c r="C832" s="176"/>
      <c r="D832" s="176"/>
      <c r="E832" s="176"/>
      <c r="F832" s="176"/>
      <c r="G832" s="189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</row>
    <row r="833" spans="1:27" ht="14.5">
      <c r="A833" s="189"/>
      <c r="B833" s="176"/>
      <c r="C833" s="176"/>
      <c r="D833" s="176"/>
      <c r="E833" s="176"/>
      <c r="F833" s="176"/>
      <c r="G833" s="189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</row>
    <row r="834" spans="1:27" ht="14.5">
      <c r="A834" s="189"/>
      <c r="B834" s="176"/>
      <c r="C834" s="176"/>
      <c r="D834" s="176"/>
      <c r="E834" s="176"/>
      <c r="F834" s="176"/>
      <c r="G834" s="189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</row>
    <row r="835" spans="1:27" ht="14.5">
      <c r="A835" s="189"/>
      <c r="B835" s="176"/>
      <c r="C835" s="176"/>
      <c r="D835" s="176"/>
      <c r="E835" s="176"/>
      <c r="F835" s="176"/>
      <c r="G835" s="189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</row>
    <row r="836" spans="1:27" ht="14.5">
      <c r="A836" s="189"/>
      <c r="B836" s="176"/>
      <c r="C836" s="176"/>
      <c r="D836" s="176"/>
      <c r="E836" s="176"/>
      <c r="F836" s="176"/>
      <c r="G836" s="189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</row>
    <row r="837" spans="1:27" ht="14.5">
      <c r="A837" s="189"/>
      <c r="B837" s="176"/>
      <c r="C837" s="176"/>
      <c r="D837" s="176"/>
      <c r="E837" s="176"/>
      <c r="F837" s="176"/>
      <c r="G837" s="189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</row>
    <row r="838" spans="1:27" ht="14.5">
      <c r="A838" s="189"/>
      <c r="B838" s="176"/>
      <c r="C838" s="176"/>
      <c r="D838" s="176"/>
      <c r="E838" s="176"/>
      <c r="F838" s="176"/>
      <c r="G838" s="189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</row>
    <row r="839" spans="1:27" ht="14.5">
      <c r="A839" s="189"/>
      <c r="B839" s="176"/>
      <c r="C839" s="176"/>
      <c r="D839" s="176"/>
      <c r="E839" s="176"/>
      <c r="F839" s="176"/>
      <c r="G839" s="189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</row>
    <row r="840" spans="1:27" ht="14.5">
      <c r="A840" s="189"/>
      <c r="B840" s="176"/>
      <c r="C840" s="176"/>
      <c r="D840" s="176"/>
      <c r="E840" s="176"/>
      <c r="F840" s="176"/>
      <c r="G840" s="189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</row>
    <row r="841" spans="1:27" ht="14.5">
      <c r="A841" s="189"/>
      <c r="B841" s="176"/>
      <c r="C841" s="176"/>
      <c r="D841" s="176"/>
      <c r="E841" s="176"/>
      <c r="F841" s="176"/>
      <c r="G841" s="189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</row>
    <row r="842" spans="1:27" ht="14.5">
      <c r="A842" s="189"/>
      <c r="B842" s="176"/>
      <c r="C842" s="176"/>
      <c r="D842" s="176"/>
      <c r="E842" s="176"/>
      <c r="F842" s="176"/>
      <c r="G842" s="189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</row>
    <row r="843" spans="1:27" ht="14.5">
      <c r="A843" s="189"/>
      <c r="B843" s="176"/>
      <c r="C843" s="176"/>
      <c r="D843" s="176"/>
      <c r="E843" s="176"/>
      <c r="F843" s="176"/>
      <c r="G843" s="189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</row>
    <row r="844" spans="1:27" ht="14.5">
      <c r="A844" s="189"/>
      <c r="B844" s="176"/>
      <c r="C844" s="176"/>
      <c r="D844" s="176"/>
      <c r="E844" s="176"/>
      <c r="F844" s="176"/>
      <c r="G844" s="189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</row>
    <row r="845" spans="1:27" ht="14.5">
      <c r="A845" s="189"/>
      <c r="B845" s="176"/>
      <c r="C845" s="176"/>
      <c r="D845" s="176"/>
      <c r="E845" s="176"/>
      <c r="F845" s="176"/>
      <c r="G845" s="189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</row>
    <row r="846" spans="1:27" ht="14.5">
      <c r="A846" s="189"/>
      <c r="B846" s="176"/>
      <c r="C846" s="176"/>
      <c r="D846" s="176"/>
      <c r="E846" s="176"/>
      <c r="F846" s="176"/>
      <c r="G846" s="189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</row>
    <row r="847" spans="1:27" ht="14.5">
      <c r="A847" s="189"/>
      <c r="B847" s="176"/>
      <c r="C847" s="176"/>
      <c r="D847" s="176"/>
      <c r="E847" s="176"/>
      <c r="F847" s="176"/>
      <c r="G847" s="189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</row>
    <row r="848" spans="1:27" ht="14.5">
      <c r="A848" s="189"/>
      <c r="B848" s="176"/>
      <c r="C848" s="176"/>
      <c r="D848" s="176"/>
      <c r="E848" s="176"/>
      <c r="F848" s="176"/>
      <c r="G848" s="189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</row>
    <row r="849" spans="1:27" ht="14.5">
      <c r="A849" s="189"/>
      <c r="B849" s="176"/>
      <c r="C849" s="176"/>
      <c r="D849" s="176"/>
      <c r="E849" s="176"/>
      <c r="F849" s="176"/>
      <c r="G849" s="189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</row>
    <row r="850" spans="1:27" ht="14.5">
      <c r="A850" s="189"/>
      <c r="B850" s="176"/>
      <c r="C850" s="176"/>
      <c r="D850" s="176"/>
      <c r="E850" s="176"/>
      <c r="F850" s="176"/>
      <c r="G850" s="189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</row>
    <row r="851" spans="1:27" ht="14.5">
      <c r="A851" s="189"/>
      <c r="B851" s="176"/>
      <c r="C851" s="176"/>
      <c r="D851" s="176"/>
      <c r="E851" s="176"/>
      <c r="F851" s="176"/>
      <c r="G851" s="189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</row>
    <row r="852" spans="1:27" ht="14.5">
      <c r="A852" s="189"/>
      <c r="B852" s="176"/>
      <c r="C852" s="176"/>
      <c r="D852" s="176"/>
      <c r="E852" s="176"/>
      <c r="F852" s="176"/>
      <c r="G852" s="189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</row>
    <row r="853" spans="1:27" ht="14.5">
      <c r="A853" s="189"/>
      <c r="B853" s="176"/>
      <c r="C853" s="176"/>
      <c r="D853" s="176"/>
      <c r="E853" s="176"/>
      <c r="F853" s="176"/>
      <c r="G853" s="189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</row>
    <row r="854" spans="1:27" ht="14.5">
      <c r="A854" s="189"/>
      <c r="B854" s="176"/>
      <c r="C854" s="176"/>
      <c r="D854" s="176"/>
      <c r="E854" s="176"/>
      <c r="F854" s="176"/>
      <c r="G854" s="189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</row>
    <row r="855" spans="1:27" ht="14.5">
      <c r="A855" s="189"/>
      <c r="B855" s="176"/>
      <c r="C855" s="176"/>
      <c r="D855" s="176"/>
      <c r="E855" s="176"/>
      <c r="F855" s="176"/>
      <c r="G855" s="189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</row>
    <row r="856" spans="1:27" ht="14.5">
      <c r="A856" s="189"/>
      <c r="B856" s="176"/>
      <c r="C856" s="176"/>
      <c r="D856" s="176"/>
      <c r="E856" s="176"/>
      <c r="F856" s="176"/>
      <c r="G856" s="189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</row>
    <row r="857" spans="1:27" ht="14.5">
      <c r="A857" s="189"/>
      <c r="B857" s="176"/>
      <c r="C857" s="176"/>
      <c r="D857" s="176"/>
      <c r="E857" s="176"/>
      <c r="F857" s="176"/>
      <c r="G857" s="189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</row>
    <row r="858" spans="1:27" ht="14.5">
      <c r="A858" s="189"/>
      <c r="B858" s="176"/>
      <c r="C858" s="176"/>
      <c r="D858" s="176"/>
      <c r="E858" s="176"/>
      <c r="F858" s="176"/>
      <c r="G858" s="189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</row>
    <row r="859" spans="1:27" ht="14.5">
      <c r="A859" s="189"/>
      <c r="B859" s="176"/>
      <c r="C859" s="176"/>
      <c r="D859" s="176"/>
      <c r="E859" s="176"/>
      <c r="F859" s="176"/>
      <c r="G859" s="189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</row>
    <row r="860" spans="1:27" ht="14.5">
      <c r="A860" s="189"/>
      <c r="B860" s="176"/>
      <c r="C860" s="176"/>
      <c r="D860" s="176"/>
      <c r="E860" s="176"/>
      <c r="F860" s="176"/>
      <c r="G860" s="189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</row>
    <row r="861" spans="1:27" ht="14.5">
      <c r="A861" s="189"/>
      <c r="B861" s="176"/>
      <c r="C861" s="176"/>
      <c r="D861" s="176"/>
      <c r="E861" s="176"/>
      <c r="F861" s="176"/>
      <c r="G861" s="189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</row>
    <row r="862" spans="1:27" ht="14.5">
      <c r="A862" s="189"/>
      <c r="B862" s="176"/>
      <c r="C862" s="176"/>
      <c r="D862" s="176"/>
      <c r="E862" s="176"/>
      <c r="F862" s="176"/>
      <c r="G862" s="189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</row>
    <row r="863" spans="1:27" ht="14.5">
      <c r="A863" s="189"/>
      <c r="B863" s="176"/>
      <c r="C863" s="176"/>
      <c r="D863" s="176"/>
      <c r="E863" s="176"/>
      <c r="F863" s="176"/>
      <c r="G863" s="189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</row>
    <row r="864" spans="1:27" ht="14.5">
      <c r="A864" s="189"/>
      <c r="B864" s="176"/>
      <c r="C864" s="176"/>
      <c r="D864" s="176"/>
      <c r="E864" s="176"/>
      <c r="F864" s="176"/>
      <c r="G864" s="189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</row>
    <row r="865" spans="1:27" ht="14.5">
      <c r="A865" s="189"/>
      <c r="B865" s="176"/>
      <c r="C865" s="176"/>
      <c r="D865" s="176"/>
      <c r="E865" s="176"/>
      <c r="F865" s="176"/>
      <c r="G865" s="189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</row>
    <row r="866" spans="1:27" ht="14.5">
      <c r="A866" s="189"/>
      <c r="B866" s="176"/>
      <c r="C866" s="176"/>
      <c r="D866" s="176"/>
      <c r="E866" s="176"/>
      <c r="F866" s="176"/>
      <c r="G866" s="189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</row>
    <row r="867" spans="1:27" ht="14.5">
      <c r="A867" s="189"/>
      <c r="B867" s="176"/>
      <c r="C867" s="176"/>
      <c r="D867" s="176"/>
      <c r="E867" s="176"/>
      <c r="F867" s="176"/>
      <c r="G867" s="189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</row>
    <row r="868" spans="1:27" ht="14.5">
      <c r="A868" s="189"/>
      <c r="B868" s="176"/>
      <c r="C868" s="176"/>
      <c r="D868" s="176"/>
      <c r="E868" s="176"/>
      <c r="F868" s="176"/>
      <c r="G868" s="189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</row>
    <row r="869" spans="1:27" ht="14.5">
      <c r="A869" s="189"/>
      <c r="B869" s="176"/>
      <c r="C869" s="176"/>
      <c r="D869" s="176"/>
      <c r="E869" s="176"/>
      <c r="F869" s="176"/>
      <c r="G869" s="189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</row>
    <row r="870" spans="1:27" ht="14.5">
      <c r="A870" s="189"/>
      <c r="B870" s="176"/>
      <c r="C870" s="176"/>
      <c r="D870" s="176"/>
      <c r="E870" s="176"/>
      <c r="F870" s="176"/>
      <c r="G870" s="189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</row>
    <row r="871" spans="1:27" ht="14.5">
      <c r="A871" s="189"/>
      <c r="B871" s="176"/>
      <c r="C871" s="176"/>
      <c r="D871" s="176"/>
      <c r="E871" s="176"/>
      <c r="F871" s="176"/>
      <c r="G871" s="189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</row>
    <row r="872" spans="1:27" ht="14.5">
      <c r="A872" s="189"/>
      <c r="B872" s="176"/>
      <c r="C872" s="176"/>
      <c r="D872" s="176"/>
      <c r="E872" s="176"/>
      <c r="F872" s="176"/>
      <c r="G872" s="189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</row>
    <row r="873" spans="1:27" ht="14.5">
      <c r="A873" s="189"/>
      <c r="B873" s="176"/>
      <c r="C873" s="176"/>
      <c r="D873" s="176"/>
      <c r="E873" s="176"/>
      <c r="F873" s="176"/>
      <c r="G873" s="189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</row>
    <row r="874" spans="1:27" ht="14.5">
      <c r="A874" s="189"/>
      <c r="B874" s="176"/>
      <c r="C874" s="176"/>
      <c r="D874" s="176"/>
      <c r="E874" s="176"/>
      <c r="F874" s="176"/>
      <c r="G874" s="189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</row>
    <row r="875" spans="1:27" ht="14.5">
      <c r="A875" s="189"/>
      <c r="B875" s="176"/>
      <c r="C875" s="176"/>
      <c r="D875" s="176"/>
      <c r="E875" s="176"/>
      <c r="F875" s="176"/>
      <c r="G875" s="189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</row>
    <row r="876" spans="1:27" ht="14.5">
      <c r="A876" s="189"/>
      <c r="B876" s="176"/>
      <c r="C876" s="176"/>
      <c r="D876" s="176"/>
      <c r="E876" s="176"/>
      <c r="F876" s="176"/>
      <c r="G876" s="189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</row>
    <row r="877" spans="1:27" ht="14.5">
      <c r="A877" s="189"/>
      <c r="B877" s="176"/>
      <c r="C877" s="176"/>
      <c r="D877" s="176"/>
      <c r="E877" s="176"/>
      <c r="F877" s="176"/>
      <c r="G877" s="189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</row>
    <row r="878" spans="1:27" ht="14.5">
      <c r="A878" s="189"/>
      <c r="B878" s="176"/>
      <c r="C878" s="176"/>
      <c r="D878" s="176"/>
      <c r="E878" s="176"/>
      <c r="F878" s="176"/>
      <c r="G878" s="189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</row>
    <row r="879" spans="1:27" ht="14.5">
      <c r="A879" s="189"/>
      <c r="B879" s="176"/>
      <c r="C879" s="176"/>
      <c r="D879" s="176"/>
      <c r="E879" s="176"/>
      <c r="F879" s="176"/>
      <c r="G879" s="189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</row>
    <row r="880" spans="1:27" ht="14.5">
      <c r="A880" s="189"/>
      <c r="B880" s="176"/>
      <c r="C880" s="176"/>
      <c r="D880" s="176"/>
      <c r="E880" s="176"/>
      <c r="F880" s="176"/>
      <c r="G880" s="189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</row>
    <row r="881" spans="1:27" ht="14.5">
      <c r="A881" s="189"/>
      <c r="B881" s="176"/>
      <c r="C881" s="176"/>
      <c r="D881" s="176"/>
      <c r="E881" s="176"/>
      <c r="F881" s="176"/>
      <c r="G881" s="189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</row>
    <row r="882" spans="1:27" ht="14.5">
      <c r="A882" s="189"/>
      <c r="B882" s="176"/>
      <c r="C882" s="176"/>
      <c r="D882" s="176"/>
      <c r="E882" s="176"/>
      <c r="F882" s="176"/>
      <c r="G882" s="189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</row>
    <row r="883" spans="1:27" ht="14.5">
      <c r="A883" s="189"/>
      <c r="B883" s="176"/>
      <c r="C883" s="176"/>
      <c r="D883" s="176"/>
      <c r="E883" s="176"/>
      <c r="F883" s="176"/>
      <c r="G883" s="189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</row>
    <row r="884" spans="1:27" ht="14.5">
      <c r="A884" s="189"/>
      <c r="B884" s="176"/>
      <c r="C884" s="176"/>
      <c r="D884" s="176"/>
      <c r="E884" s="176"/>
      <c r="F884" s="176"/>
      <c r="G884" s="189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</row>
    <row r="885" spans="1:27" ht="14.5">
      <c r="A885" s="189"/>
      <c r="B885" s="176"/>
      <c r="C885" s="176"/>
      <c r="D885" s="176"/>
      <c r="E885" s="176"/>
      <c r="F885" s="176"/>
      <c r="G885" s="189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</row>
    <row r="886" spans="1:27" ht="14.5">
      <c r="A886" s="189"/>
      <c r="B886" s="176"/>
      <c r="C886" s="176"/>
      <c r="D886" s="176"/>
      <c r="E886" s="176"/>
      <c r="F886" s="176"/>
      <c r="G886" s="189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</row>
    <row r="887" spans="1:27" ht="14.5">
      <c r="A887" s="189"/>
      <c r="B887" s="176"/>
      <c r="C887" s="176"/>
      <c r="D887" s="176"/>
      <c r="E887" s="176"/>
      <c r="F887" s="176"/>
      <c r="G887" s="189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</row>
    <row r="888" spans="1:27" ht="14.5">
      <c r="A888" s="189"/>
      <c r="B888" s="176"/>
      <c r="C888" s="176"/>
      <c r="D888" s="176"/>
      <c r="E888" s="176"/>
      <c r="F888" s="176"/>
      <c r="G888" s="189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</row>
    <row r="889" spans="1:27" ht="14.5">
      <c r="A889" s="189"/>
      <c r="B889" s="176"/>
      <c r="C889" s="176"/>
      <c r="D889" s="176"/>
      <c r="E889" s="176"/>
      <c r="F889" s="176"/>
      <c r="G889" s="189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</row>
    <row r="890" spans="1:27" ht="14.5">
      <c r="A890" s="189"/>
      <c r="B890" s="176"/>
      <c r="C890" s="176"/>
      <c r="D890" s="176"/>
      <c r="E890" s="176"/>
      <c r="F890" s="176"/>
      <c r="G890" s="189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</row>
    <row r="891" spans="1:27" ht="14.5">
      <c r="A891" s="189"/>
      <c r="B891" s="176"/>
      <c r="C891" s="176"/>
      <c r="D891" s="176"/>
      <c r="E891" s="176"/>
      <c r="F891" s="176"/>
      <c r="G891" s="189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</row>
    <row r="892" spans="1:27" ht="14.5">
      <c r="A892" s="189"/>
      <c r="B892" s="176"/>
      <c r="C892" s="176"/>
      <c r="D892" s="176"/>
      <c r="E892" s="176"/>
      <c r="F892" s="176"/>
      <c r="G892" s="189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</row>
    <row r="893" spans="1:27" ht="14.5">
      <c r="A893" s="189"/>
      <c r="B893" s="176"/>
      <c r="C893" s="176"/>
      <c r="D893" s="176"/>
      <c r="E893" s="176"/>
      <c r="F893" s="176"/>
      <c r="G893" s="189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</row>
    <row r="894" spans="1:27" ht="14.5">
      <c r="A894" s="189"/>
      <c r="B894" s="176"/>
      <c r="C894" s="176"/>
      <c r="D894" s="176"/>
      <c r="E894" s="176"/>
      <c r="F894" s="176"/>
      <c r="G894" s="189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</row>
    <row r="895" spans="1:27" ht="14.5">
      <c r="A895" s="189"/>
      <c r="B895" s="176"/>
      <c r="C895" s="176"/>
      <c r="D895" s="176"/>
      <c r="E895" s="176"/>
      <c r="F895" s="176"/>
      <c r="G895" s="189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</row>
    <row r="896" spans="1:27" ht="14.5">
      <c r="A896" s="189"/>
      <c r="B896" s="176"/>
      <c r="C896" s="176"/>
      <c r="D896" s="176"/>
      <c r="E896" s="176"/>
      <c r="F896" s="176"/>
      <c r="G896" s="189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</row>
    <row r="897" spans="1:27" ht="14.5">
      <c r="A897" s="189"/>
      <c r="B897" s="176"/>
      <c r="C897" s="176"/>
      <c r="D897" s="176"/>
      <c r="E897" s="176"/>
      <c r="F897" s="176"/>
      <c r="G897" s="189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</row>
    <row r="898" spans="1:27" ht="14.5">
      <c r="A898" s="189"/>
      <c r="B898" s="176"/>
      <c r="C898" s="176"/>
      <c r="D898" s="176"/>
      <c r="E898" s="176"/>
      <c r="F898" s="176"/>
      <c r="G898" s="189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</row>
    <row r="899" spans="1:27" ht="14.5">
      <c r="A899" s="189"/>
      <c r="B899" s="176"/>
      <c r="C899" s="176"/>
      <c r="D899" s="176"/>
      <c r="E899" s="176"/>
      <c r="F899" s="176"/>
      <c r="G899" s="189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</row>
    <row r="900" spans="1:27" ht="14.5">
      <c r="A900" s="189"/>
      <c r="B900" s="176"/>
      <c r="C900" s="176"/>
      <c r="D900" s="176"/>
      <c r="E900" s="176"/>
      <c r="F900" s="176"/>
      <c r="G900" s="189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</row>
    <row r="901" spans="1:27" ht="14.5">
      <c r="A901" s="189"/>
      <c r="B901" s="176"/>
      <c r="C901" s="176"/>
      <c r="D901" s="176"/>
      <c r="E901" s="176"/>
      <c r="F901" s="176"/>
      <c r="G901" s="189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</row>
    <row r="902" spans="1:27" ht="14.5">
      <c r="A902" s="189"/>
      <c r="B902" s="176"/>
      <c r="C902" s="176"/>
      <c r="D902" s="176"/>
      <c r="E902" s="176"/>
      <c r="F902" s="176"/>
      <c r="G902" s="189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</row>
    <row r="903" spans="1:27" ht="14.5">
      <c r="A903" s="189"/>
      <c r="B903" s="176"/>
      <c r="C903" s="176"/>
      <c r="D903" s="176"/>
      <c r="E903" s="176"/>
      <c r="F903" s="176"/>
      <c r="G903" s="189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</row>
    <row r="904" spans="1:27" ht="14.5">
      <c r="A904" s="189"/>
      <c r="B904" s="176"/>
      <c r="C904" s="176"/>
      <c r="D904" s="176"/>
      <c r="E904" s="176"/>
      <c r="F904" s="176"/>
      <c r="G904" s="189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</row>
    <row r="905" spans="1:27" ht="14.5">
      <c r="A905" s="189"/>
      <c r="B905" s="176"/>
      <c r="C905" s="176"/>
      <c r="D905" s="176"/>
      <c r="E905" s="176"/>
      <c r="F905" s="176"/>
      <c r="G905" s="189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</row>
    <row r="906" spans="1:27" ht="14.5">
      <c r="A906" s="189"/>
      <c r="B906" s="176"/>
      <c r="C906" s="176"/>
      <c r="D906" s="176"/>
      <c r="E906" s="176"/>
      <c r="F906" s="176"/>
      <c r="G906" s="189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</row>
    <row r="907" spans="1:27" ht="14.5">
      <c r="A907" s="189"/>
      <c r="B907" s="176"/>
      <c r="C907" s="176"/>
      <c r="D907" s="176"/>
      <c r="E907" s="176"/>
      <c r="F907" s="176"/>
      <c r="G907" s="189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</row>
    <row r="908" spans="1:27" ht="14.5">
      <c r="A908" s="189"/>
      <c r="B908" s="176"/>
      <c r="C908" s="176"/>
      <c r="D908" s="176"/>
      <c r="E908" s="176"/>
      <c r="F908" s="176"/>
      <c r="G908" s="189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</row>
    <row r="909" spans="1:27" ht="14.5">
      <c r="A909" s="189"/>
      <c r="B909" s="176"/>
      <c r="C909" s="176"/>
      <c r="D909" s="176"/>
      <c r="E909" s="176"/>
      <c r="F909" s="176"/>
      <c r="G909" s="189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</row>
    <row r="910" spans="1:27" ht="14.5">
      <c r="A910" s="189"/>
      <c r="B910" s="176"/>
      <c r="C910" s="176"/>
      <c r="D910" s="176"/>
      <c r="E910" s="176"/>
      <c r="F910" s="176"/>
      <c r="G910" s="189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</row>
    <row r="911" spans="1:27" ht="14.5">
      <c r="A911" s="189"/>
      <c r="B911" s="176"/>
      <c r="C911" s="176"/>
      <c r="D911" s="176"/>
      <c r="E911" s="176"/>
      <c r="F911" s="176"/>
      <c r="G911" s="189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</row>
    <row r="912" spans="1:27" ht="14.5">
      <c r="A912" s="189"/>
      <c r="B912" s="176"/>
      <c r="C912" s="176"/>
      <c r="D912" s="176"/>
      <c r="E912" s="176"/>
      <c r="F912" s="176"/>
      <c r="G912" s="189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</row>
    <row r="913" spans="1:27" ht="14.5">
      <c r="A913" s="189"/>
      <c r="B913" s="176"/>
      <c r="C913" s="176"/>
      <c r="D913" s="176"/>
      <c r="E913" s="176"/>
      <c r="F913" s="176"/>
      <c r="G913" s="189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</row>
    <row r="914" spans="1:27" ht="14.5">
      <c r="A914" s="189"/>
      <c r="B914" s="176"/>
      <c r="C914" s="176"/>
      <c r="D914" s="176"/>
      <c r="E914" s="176"/>
      <c r="F914" s="176"/>
      <c r="G914" s="189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</row>
    <row r="915" spans="1:27" ht="14.5">
      <c r="A915" s="189"/>
      <c r="B915" s="176"/>
      <c r="C915" s="176"/>
      <c r="D915" s="176"/>
      <c r="E915" s="176"/>
      <c r="F915" s="176"/>
      <c r="G915" s="189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</row>
    <row r="916" spans="1:27" ht="14.5">
      <c r="A916" s="189"/>
      <c r="B916" s="176"/>
      <c r="C916" s="176"/>
      <c r="D916" s="176"/>
      <c r="E916" s="176"/>
      <c r="F916" s="176"/>
      <c r="G916" s="189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</row>
    <row r="917" spans="1:27" ht="14.5">
      <c r="A917" s="189"/>
      <c r="B917" s="176"/>
      <c r="C917" s="176"/>
      <c r="D917" s="176"/>
      <c r="E917" s="176"/>
      <c r="F917" s="176"/>
      <c r="G917" s="189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</row>
    <row r="918" spans="1:27" ht="14.5">
      <c r="A918" s="189"/>
      <c r="B918" s="176"/>
      <c r="C918" s="176"/>
      <c r="D918" s="176"/>
      <c r="E918" s="176"/>
      <c r="F918" s="176"/>
      <c r="G918" s="189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</row>
    <row r="919" spans="1:27" ht="14.5">
      <c r="A919" s="189"/>
      <c r="B919" s="176"/>
      <c r="C919" s="176"/>
      <c r="D919" s="176"/>
      <c r="E919" s="176"/>
      <c r="F919" s="176"/>
      <c r="G919" s="189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</row>
    <row r="920" spans="1:27" ht="14.5">
      <c r="A920" s="189"/>
      <c r="B920" s="176"/>
      <c r="C920" s="176"/>
      <c r="D920" s="176"/>
      <c r="E920" s="176"/>
      <c r="F920" s="176"/>
      <c r="G920" s="189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</row>
    <row r="921" spans="1:27" ht="14.5">
      <c r="A921" s="189"/>
      <c r="B921" s="176"/>
      <c r="C921" s="176"/>
      <c r="D921" s="176"/>
      <c r="E921" s="176"/>
      <c r="F921" s="176"/>
      <c r="G921" s="189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</row>
    <row r="922" spans="1:27" ht="14.5">
      <c r="A922" s="189"/>
      <c r="B922" s="176"/>
      <c r="C922" s="176"/>
      <c r="D922" s="176"/>
      <c r="E922" s="176"/>
      <c r="F922" s="176"/>
      <c r="G922" s="189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</row>
    <row r="923" spans="1:27" ht="14.5">
      <c r="A923" s="189"/>
      <c r="B923" s="176"/>
      <c r="C923" s="176"/>
      <c r="D923" s="176"/>
      <c r="E923" s="176"/>
      <c r="F923" s="176"/>
      <c r="G923" s="189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</row>
    <row r="924" spans="1:27" ht="14.5">
      <c r="A924" s="189"/>
      <c r="B924" s="176"/>
      <c r="C924" s="176"/>
      <c r="D924" s="176"/>
      <c r="E924" s="176"/>
      <c r="F924" s="176"/>
      <c r="G924" s="189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</row>
    <row r="925" spans="1:27" ht="14.5">
      <c r="A925" s="189"/>
      <c r="B925" s="176"/>
      <c r="C925" s="176"/>
      <c r="D925" s="176"/>
      <c r="E925" s="176"/>
      <c r="F925" s="176"/>
      <c r="G925" s="189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</row>
    <row r="926" spans="1:27" ht="14.5">
      <c r="A926" s="189"/>
      <c r="B926" s="176"/>
      <c r="C926" s="176"/>
      <c r="D926" s="176"/>
      <c r="E926" s="176"/>
      <c r="F926" s="176"/>
      <c r="G926" s="189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</row>
    <row r="927" spans="1:27" ht="14.5">
      <c r="A927" s="189"/>
      <c r="B927" s="176"/>
      <c r="C927" s="176"/>
      <c r="D927" s="176"/>
      <c r="E927" s="176"/>
      <c r="F927" s="176"/>
      <c r="G927" s="189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</row>
    <row r="928" spans="1:27" ht="14.5">
      <c r="A928" s="189"/>
      <c r="B928" s="176"/>
      <c r="C928" s="176"/>
      <c r="D928" s="176"/>
      <c r="E928" s="176"/>
      <c r="F928" s="176"/>
      <c r="G928" s="189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</row>
    <row r="929" spans="1:27" ht="14.5">
      <c r="A929" s="189"/>
      <c r="B929" s="176"/>
      <c r="C929" s="176"/>
      <c r="D929" s="176"/>
      <c r="E929" s="176"/>
      <c r="F929" s="176"/>
      <c r="G929" s="189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</row>
    <row r="930" spans="1:27" ht="14.5">
      <c r="A930" s="189"/>
      <c r="B930" s="176"/>
      <c r="C930" s="176"/>
      <c r="D930" s="176"/>
      <c r="E930" s="176"/>
      <c r="F930" s="176"/>
      <c r="G930" s="189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</row>
    <row r="931" spans="1:27" ht="14.5">
      <c r="A931" s="189"/>
      <c r="B931" s="176"/>
      <c r="C931" s="176"/>
      <c r="D931" s="176"/>
      <c r="E931" s="176"/>
      <c r="F931" s="176"/>
      <c r="G931" s="189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</row>
    <row r="932" spans="1:27" ht="14.5">
      <c r="A932" s="189"/>
      <c r="B932" s="176"/>
      <c r="C932" s="176"/>
      <c r="D932" s="176"/>
      <c r="E932" s="176"/>
      <c r="F932" s="176"/>
      <c r="G932" s="189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</row>
    <row r="933" spans="1:27" ht="14.5">
      <c r="A933" s="189"/>
      <c r="B933" s="176"/>
      <c r="C933" s="176"/>
      <c r="D933" s="176"/>
      <c r="E933" s="176"/>
      <c r="F933" s="176"/>
      <c r="G933" s="189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</row>
    <row r="934" spans="1:27" ht="14.5">
      <c r="A934" s="189"/>
      <c r="B934" s="176"/>
      <c r="C934" s="176"/>
      <c r="D934" s="176"/>
      <c r="E934" s="176"/>
      <c r="F934" s="176"/>
      <c r="G934" s="189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</row>
    <row r="935" spans="1:27" ht="14.5">
      <c r="A935" s="189"/>
      <c r="B935" s="176"/>
      <c r="C935" s="176"/>
      <c r="D935" s="176"/>
      <c r="E935" s="176"/>
      <c r="F935" s="176"/>
      <c r="G935" s="189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</row>
    <row r="936" spans="1:27" ht="14.5">
      <c r="A936" s="189"/>
      <c r="B936" s="176"/>
      <c r="C936" s="176"/>
      <c r="D936" s="176"/>
      <c r="E936" s="176"/>
      <c r="F936" s="176"/>
      <c r="G936" s="189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</row>
    <row r="937" spans="1:27" ht="14.5">
      <c r="A937" s="189"/>
      <c r="B937" s="176"/>
      <c r="C937" s="176"/>
      <c r="D937" s="176"/>
      <c r="E937" s="176"/>
      <c r="F937" s="176"/>
      <c r="G937" s="189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</row>
    <row r="938" spans="1:27" ht="14.5">
      <c r="A938" s="189"/>
      <c r="B938" s="176"/>
      <c r="C938" s="176"/>
      <c r="D938" s="176"/>
      <c r="E938" s="176"/>
      <c r="F938" s="176"/>
      <c r="G938" s="189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</row>
    <row r="939" spans="1:27" ht="14.5">
      <c r="A939" s="189"/>
      <c r="B939" s="176"/>
      <c r="C939" s="176"/>
      <c r="D939" s="176"/>
      <c r="E939" s="176"/>
      <c r="F939" s="176"/>
      <c r="G939" s="189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</row>
    <row r="940" spans="1:27" ht="14.5">
      <c r="A940" s="189"/>
      <c r="B940" s="176"/>
      <c r="C940" s="176"/>
      <c r="D940" s="176"/>
      <c r="E940" s="176"/>
      <c r="F940" s="176"/>
      <c r="G940" s="189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</row>
    <row r="941" spans="1:27" ht="14.5">
      <c r="A941" s="189"/>
      <c r="B941" s="176"/>
      <c r="C941" s="176"/>
      <c r="D941" s="176"/>
      <c r="E941" s="176"/>
      <c r="F941" s="176"/>
      <c r="G941" s="189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</row>
    <row r="942" spans="1:27" ht="14.5">
      <c r="A942" s="189"/>
      <c r="B942" s="176"/>
      <c r="C942" s="176"/>
      <c r="D942" s="176"/>
      <c r="E942" s="176"/>
      <c r="F942" s="176"/>
      <c r="G942" s="189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</row>
    <row r="943" spans="1:27" ht="14.5">
      <c r="A943" s="189"/>
      <c r="B943" s="176"/>
      <c r="C943" s="176"/>
      <c r="D943" s="176"/>
      <c r="E943" s="176"/>
      <c r="F943" s="176"/>
      <c r="G943" s="189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</row>
    <row r="944" spans="1:27" ht="14.5">
      <c r="A944" s="189"/>
      <c r="B944" s="176"/>
      <c r="C944" s="176"/>
      <c r="D944" s="176"/>
      <c r="E944" s="176"/>
      <c r="F944" s="176"/>
      <c r="G944" s="189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</row>
    <row r="945" spans="1:27" ht="14.5">
      <c r="A945" s="189"/>
      <c r="B945" s="176"/>
      <c r="C945" s="176"/>
      <c r="D945" s="176"/>
      <c r="E945" s="176"/>
      <c r="F945" s="176"/>
      <c r="G945" s="189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</row>
    <row r="946" spans="1:27" ht="14.5">
      <c r="A946" s="189"/>
      <c r="B946" s="176"/>
      <c r="C946" s="176"/>
      <c r="D946" s="176"/>
      <c r="E946" s="176"/>
      <c r="F946" s="176"/>
      <c r="G946" s="189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</row>
    <row r="947" spans="1:27" ht="14.5">
      <c r="A947" s="189"/>
      <c r="B947" s="176"/>
      <c r="C947" s="176"/>
      <c r="D947" s="176"/>
      <c r="E947" s="176"/>
      <c r="F947" s="176"/>
      <c r="G947" s="189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</row>
    <row r="948" spans="1:27" ht="14.5">
      <c r="A948" s="189"/>
      <c r="B948" s="176"/>
      <c r="C948" s="176"/>
      <c r="D948" s="176"/>
      <c r="E948" s="176"/>
      <c r="F948" s="176"/>
      <c r="G948" s="189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</row>
    <row r="949" spans="1:27" ht="14.5">
      <c r="A949" s="189"/>
      <c r="B949" s="176"/>
      <c r="C949" s="176"/>
      <c r="D949" s="176"/>
      <c r="E949" s="176"/>
      <c r="F949" s="176"/>
      <c r="G949" s="189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</row>
    <row r="950" spans="1:27" ht="14.5">
      <c r="A950" s="189"/>
      <c r="B950" s="176"/>
      <c r="C950" s="176"/>
      <c r="D950" s="176"/>
      <c r="E950" s="176"/>
      <c r="F950" s="176"/>
      <c r="G950" s="189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</row>
    <row r="951" spans="1:27" ht="14.5">
      <c r="A951" s="189"/>
      <c r="B951" s="176"/>
      <c r="C951" s="176"/>
      <c r="D951" s="176"/>
      <c r="E951" s="176"/>
      <c r="F951" s="176"/>
      <c r="G951" s="189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</row>
    <row r="952" spans="1:27" ht="14.5">
      <c r="A952" s="189"/>
      <c r="B952" s="176"/>
      <c r="C952" s="176"/>
      <c r="D952" s="176"/>
      <c r="E952" s="176"/>
      <c r="F952" s="176"/>
      <c r="G952" s="189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</row>
    <row r="953" spans="1:27" ht="14.5">
      <c r="A953" s="189"/>
      <c r="B953" s="176"/>
      <c r="C953" s="176"/>
      <c r="D953" s="176"/>
      <c r="E953" s="176"/>
      <c r="F953" s="176"/>
      <c r="G953" s="189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</row>
    <row r="954" spans="1:27" ht="14.5">
      <c r="A954" s="189"/>
      <c r="B954" s="176"/>
      <c r="C954" s="176"/>
      <c r="D954" s="176"/>
      <c r="E954" s="176"/>
      <c r="F954" s="176"/>
      <c r="G954" s="189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</row>
    <row r="955" spans="1:27" ht="14.5">
      <c r="A955" s="189"/>
      <c r="B955" s="176"/>
      <c r="C955" s="176"/>
      <c r="D955" s="176"/>
      <c r="E955" s="176"/>
      <c r="F955" s="176"/>
      <c r="G955" s="189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</row>
    <row r="956" spans="1:27" ht="14.5">
      <c r="A956" s="189"/>
      <c r="B956" s="176"/>
      <c r="C956" s="176"/>
      <c r="D956" s="176"/>
      <c r="E956" s="176"/>
      <c r="F956" s="176"/>
      <c r="G956" s="189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</row>
    <row r="957" spans="1:27" ht="14.5">
      <c r="A957" s="189"/>
      <c r="B957" s="176"/>
      <c r="C957" s="176"/>
      <c r="D957" s="176"/>
      <c r="E957" s="176"/>
      <c r="F957" s="176"/>
      <c r="G957" s="189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</row>
    <row r="958" spans="1:27" ht="14.5">
      <c r="A958" s="189"/>
      <c r="B958" s="176"/>
      <c r="C958" s="176"/>
      <c r="D958" s="176"/>
      <c r="E958" s="176"/>
      <c r="F958" s="176"/>
      <c r="G958" s="189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</row>
    <row r="959" spans="1:27" ht="14.5">
      <c r="A959" s="189"/>
      <c r="B959" s="176"/>
      <c r="C959" s="176"/>
      <c r="D959" s="176"/>
      <c r="E959" s="176"/>
      <c r="F959" s="176"/>
      <c r="G959" s="189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</row>
    <row r="960" spans="1:27" ht="14.5">
      <c r="A960" s="189"/>
      <c r="B960" s="176"/>
      <c r="C960" s="176"/>
      <c r="D960" s="176"/>
      <c r="E960" s="176"/>
      <c r="F960" s="176"/>
      <c r="G960" s="189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</row>
    <row r="961" spans="1:27" ht="14.5">
      <c r="A961" s="189"/>
      <c r="B961" s="176"/>
      <c r="C961" s="176"/>
      <c r="D961" s="176"/>
      <c r="E961" s="176"/>
      <c r="F961" s="176"/>
      <c r="G961" s="189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</row>
    <row r="962" spans="1:27" ht="14.5">
      <c r="A962" s="189"/>
      <c r="B962" s="176"/>
      <c r="C962" s="176"/>
      <c r="D962" s="176"/>
      <c r="E962" s="176"/>
      <c r="F962" s="176"/>
      <c r="G962" s="189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</row>
    <row r="963" spans="1:27" ht="14.5">
      <c r="A963" s="189"/>
      <c r="B963" s="176"/>
      <c r="C963" s="176"/>
      <c r="D963" s="176"/>
      <c r="E963" s="176"/>
      <c r="F963" s="176"/>
      <c r="G963" s="189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</row>
    <row r="964" spans="1:27" ht="14.5">
      <c r="A964" s="189"/>
      <c r="B964" s="176"/>
      <c r="C964" s="176"/>
      <c r="D964" s="176"/>
      <c r="E964" s="176"/>
      <c r="F964" s="176"/>
      <c r="G964" s="189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</row>
    <row r="965" spans="1:27" ht="14.5">
      <c r="A965" s="189"/>
      <c r="B965" s="176"/>
      <c r="C965" s="176"/>
      <c r="D965" s="176"/>
      <c r="E965" s="176"/>
      <c r="F965" s="176"/>
      <c r="G965" s="189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</row>
    <row r="966" spans="1:27" ht="14.5">
      <c r="A966" s="189"/>
      <c r="B966" s="176"/>
      <c r="C966" s="176"/>
      <c r="D966" s="176"/>
      <c r="E966" s="176"/>
      <c r="F966" s="176"/>
      <c r="G966" s="189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</row>
    <row r="967" spans="1:27" ht="14.5">
      <c r="A967" s="189"/>
      <c r="B967" s="176"/>
      <c r="C967" s="176"/>
      <c r="D967" s="176"/>
      <c r="E967" s="176"/>
      <c r="F967" s="176"/>
      <c r="G967" s="189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</row>
    <row r="968" spans="1:27" ht="14.5">
      <c r="A968" s="189"/>
      <c r="B968" s="176"/>
      <c r="C968" s="176"/>
      <c r="D968" s="176"/>
      <c r="E968" s="176"/>
      <c r="F968" s="176"/>
      <c r="G968" s="189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</row>
    <row r="969" spans="1:27" ht="14.5">
      <c r="A969" s="189"/>
      <c r="B969" s="176"/>
      <c r="C969" s="176"/>
      <c r="D969" s="176"/>
      <c r="E969" s="176"/>
      <c r="F969" s="176"/>
      <c r="G969" s="189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</row>
    <row r="970" spans="1:27" ht="14.5">
      <c r="A970" s="189"/>
      <c r="B970" s="176"/>
      <c r="C970" s="176"/>
      <c r="D970" s="176"/>
      <c r="E970" s="176"/>
      <c r="F970" s="176"/>
      <c r="G970" s="189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</row>
    <row r="971" spans="1:27" ht="14.5">
      <c r="A971" s="189"/>
      <c r="B971" s="176"/>
      <c r="C971" s="176"/>
      <c r="D971" s="176"/>
      <c r="E971" s="176"/>
      <c r="F971" s="176"/>
      <c r="G971" s="189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</row>
    <row r="972" spans="1:27" ht="14.5">
      <c r="A972" s="189"/>
      <c r="B972" s="176"/>
      <c r="C972" s="176"/>
      <c r="D972" s="176"/>
      <c r="E972" s="176"/>
      <c r="F972" s="176"/>
      <c r="G972" s="189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</row>
    <row r="973" spans="1:27" ht="14.5">
      <c r="A973" s="189"/>
      <c r="B973" s="176"/>
      <c r="C973" s="176"/>
      <c r="D973" s="176"/>
      <c r="E973" s="176"/>
      <c r="F973" s="176"/>
      <c r="G973" s="189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</row>
    <row r="974" spans="1:27" ht="14.5">
      <c r="A974" s="189"/>
      <c r="B974" s="176"/>
      <c r="C974" s="176"/>
      <c r="D974" s="176"/>
      <c r="E974" s="176"/>
      <c r="F974" s="176"/>
      <c r="G974" s="189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</row>
    <row r="975" spans="1:27" ht="14.5">
      <c r="A975" s="189"/>
      <c r="B975" s="176"/>
      <c r="C975" s="176"/>
      <c r="D975" s="176"/>
      <c r="E975" s="176"/>
      <c r="F975" s="176"/>
      <c r="G975" s="189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</row>
    <row r="976" spans="1:27" ht="14.5">
      <c r="A976" s="189"/>
      <c r="B976" s="176"/>
      <c r="C976" s="176"/>
      <c r="D976" s="176"/>
      <c r="E976" s="176"/>
      <c r="F976" s="176"/>
      <c r="G976" s="189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</row>
    <row r="977" spans="1:27" ht="14.5">
      <c r="A977" s="189"/>
      <c r="B977" s="176"/>
      <c r="C977" s="176"/>
      <c r="D977" s="176"/>
      <c r="E977" s="176"/>
      <c r="F977" s="176"/>
      <c r="G977" s="189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</row>
    <row r="978" spans="1:27" ht="14.5">
      <c r="A978" s="189"/>
      <c r="B978" s="176"/>
      <c r="C978" s="176"/>
      <c r="D978" s="176"/>
      <c r="E978" s="176"/>
      <c r="F978" s="176"/>
      <c r="G978" s="189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</row>
    <row r="979" spans="1:27" ht="14.5">
      <c r="A979" s="189"/>
      <c r="B979" s="176"/>
      <c r="C979" s="176"/>
      <c r="D979" s="176"/>
      <c r="E979" s="176"/>
      <c r="F979" s="176"/>
      <c r="G979" s="189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</row>
    <row r="980" spans="1:27" ht="14.5">
      <c r="A980" s="189"/>
      <c r="B980" s="176"/>
      <c r="C980" s="176"/>
      <c r="D980" s="176"/>
      <c r="E980" s="176"/>
      <c r="F980" s="176"/>
      <c r="G980" s="189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</row>
    <row r="981" spans="1:27" ht="14.5">
      <c r="A981" s="189"/>
      <c r="B981" s="176"/>
      <c r="C981" s="176"/>
      <c r="D981" s="176"/>
      <c r="E981" s="176"/>
      <c r="F981" s="176"/>
      <c r="G981" s="189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</row>
    <row r="982" spans="1:27" ht="14.5">
      <c r="A982" s="189"/>
      <c r="B982" s="176"/>
      <c r="C982" s="176"/>
      <c r="D982" s="176"/>
      <c r="E982" s="176"/>
      <c r="F982" s="176"/>
      <c r="G982" s="189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</row>
    <row r="983" spans="1:27" ht="14.5">
      <c r="A983" s="189"/>
      <c r="B983" s="176"/>
      <c r="C983" s="176"/>
      <c r="D983" s="176"/>
      <c r="E983" s="176"/>
      <c r="F983" s="176"/>
      <c r="G983" s="189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</row>
    <row r="984" spans="1:27" ht="14.5">
      <c r="A984" s="189"/>
      <c r="B984" s="176"/>
      <c r="C984" s="176"/>
      <c r="D984" s="176"/>
      <c r="E984" s="176"/>
      <c r="F984" s="176"/>
      <c r="G984" s="189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</row>
    <row r="985" spans="1:27" ht="12.5">
      <c r="G985" s="192"/>
    </row>
    <row r="986" spans="1:27" ht="12.5">
      <c r="G986" s="192"/>
    </row>
    <row r="987" spans="1:27" ht="12.5">
      <c r="G987" s="192"/>
    </row>
    <row r="988" spans="1:27" ht="12.5">
      <c r="G988" s="192"/>
    </row>
    <row r="989" spans="1:27" ht="12.5">
      <c r="G989" s="192"/>
    </row>
    <row r="990" spans="1:27" ht="12.5">
      <c r="G990" s="192"/>
    </row>
    <row r="991" spans="1:27" ht="12.5">
      <c r="G991" s="192"/>
    </row>
  </sheetData>
  <autoFilter ref="A1:U12" xr:uid="{00000000-0009-0000-0000-000002000000}"/>
  <mergeCells count="2">
    <mergeCell ref="A12:G12"/>
    <mergeCell ref="I12:N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039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.75" customHeight="1"/>
  <cols>
    <col min="1" max="1" width="15.08984375" customWidth="1"/>
    <col min="2" max="2" width="17.26953125" customWidth="1"/>
    <col min="3" max="3" width="17.453125" customWidth="1"/>
    <col min="4" max="4" width="18.81640625" customWidth="1"/>
    <col min="5" max="5" width="23.7265625" customWidth="1"/>
    <col min="6" max="6" width="21.7265625" customWidth="1"/>
    <col min="7" max="7" width="17.26953125" customWidth="1"/>
    <col min="10" max="10" width="26.26953125" customWidth="1"/>
    <col min="11" max="11" width="17.81640625" customWidth="1"/>
    <col min="13" max="13" width="25.26953125" customWidth="1"/>
    <col min="14" max="14" width="22.26953125" customWidth="1"/>
    <col min="15" max="17" width="20.26953125" customWidth="1"/>
    <col min="18" max="18" width="21.7265625" customWidth="1"/>
    <col min="19" max="20" width="21.54296875" customWidth="1"/>
  </cols>
  <sheetData>
    <row r="1" spans="1:20" ht="45">
      <c r="A1" s="193" t="s">
        <v>0</v>
      </c>
      <c r="B1" s="194" t="s">
        <v>354</v>
      </c>
      <c r="C1" s="194" t="s">
        <v>2</v>
      </c>
      <c r="D1" s="195" t="s">
        <v>3</v>
      </c>
      <c r="E1" s="2" t="s">
        <v>356</v>
      </c>
      <c r="F1" s="4" t="s">
        <v>357</v>
      </c>
      <c r="G1" s="175" t="s">
        <v>1583</v>
      </c>
      <c r="H1" s="2" t="s">
        <v>1633</v>
      </c>
      <c r="I1" s="196" t="s">
        <v>1634</v>
      </c>
      <c r="J1" s="2" t="s">
        <v>8</v>
      </c>
      <c r="K1" s="2" t="s">
        <v>9</v>
      </c>
      <c r="L1" s="194" t="s">
        <v>1635</v>
      </c>
      <c r="M1" s="197" t="s">
        <v>359</v>
      </c>
      <c r="N1" s="198" t="s">
        <v>360</v>
      </c>
      <c r="O1" s="199" t="s">
        <v>14</v>
      </c>
      <c r="P1" s="199" t="s">
        <v>15</v>
      </c>
      <c r="Q1" s="200" t="s">
        <v>16</v>
      </c>
      <c r="R1" s="201" t="s">
        <v>17</v>
      </c>
      <c r="S1" s="202" t="s">
        <v>18</v>
      </c>
      <c r="T1" s="194" t="s">
        <v>19</v>
      </c>
    </row>
    <row r="2" spans="1:20" ht="108">
      <c r="A2" s="8" t="s">
        <v>62</v>
      </c>
      <c r="B2" s="8" t="s">
        <v>1636</v>
      </c>
      <c r="C2" s="6" t="s">
        <v>1637</v>
      </c>
      <c r="D2" s="8" t="s">
        <v>1638</v>
      </c>
      <c r="E2" s="9" t="s">
        <v>1639</v>
      </c>
      <c r="F2" s="23">
        <v>554179.12</v>
      </c>
      <c r="G2" s="11">
        <v>44124</v>
      </c>
      <c r="H2" s="8" t="s">
        <v>1640</v>
      </c>
      <c r="I2" s="8" t="s">
        <v>30</v>
      </c>
      <c r="J2" s="8" t="s">
        <v>1641</v>
      </c>
      <c r="K2" s="89">
        <v>44243</v>
      </c>
      <c r="L2" s="40" t="s">
        <v>41</v>
      </c>
      <c r="M2" s="14" t="s">
        <v>1642</v>
      </c>
      <c r="N2" s="31">
        <v>554179.12</v>
      </c>
      <c r="O2" s="203"/>
      <c r="P2" s="204"/>
      <c r="Q2" s="205"/>
      <c r="R2" s="206">
        <v>44245</v>
      </c>
      <c r="S2" s="19" t="s">
        <v>1643</v>
      </c>
      <c r="T2" s="68" t="s">
        <v>481</v>
      </c>
    </row>
    <row r="3" spans="1:20" ht="108">
      <c r="A3" s="8" t="s">
        <v>62</v>
      </c>
      <c r="B3" s="8" t="s">
        <v>1636</v>
      </c>
      <c r="C3" s="6" t="s">
        <v>1637</v>
      </c>
      <c r="D3" s="8" t="s">
        <v>1638</v>
      </c>
      <c r="E3" s="9" t="s">
        <v>1639</v>
      </c>
      <c r="F3" s="23">
        <v>554179.12</v>
      </c>
      <c r="G3" s="11">
        <v>44124</v>
      </c>
      <c r="H3" s="8" t="s">
        <v>1644</v>
      </c>
      <c r="I3" s="8" t="s">
        <v>30</v>
      </c>
      <c r="J3" s="8" t="s">
        <v>1645</v>
      </c>
      <c r="K3" s="89">
        <v>44250</v>
      </c>
      <c r="L3" s="13" t="s">
        <v>41</v>
      </c>
      <c r="M3" s="207" t="s">
        <v>1646</v>
      </c>
      <c r="N3" s="31">
        <v>554179.12</v>
      </c>
      <c r="O3" s="208"/>
      <c r="P3" s="23"/>
      <c r="Q3" s="8"/>
      <c r="R3" s="18">
        <v>44280</v>
      </c>
      <c r="S3" s="19" t="s">
        <v>1647</v>
      </c>
      <c r="T3" s="68" t="s">
        <v>481</v>
      </c>
    </row>
    <row r="4" spans="1:20" ht="108">
      <c r="A4" s="8" t="s">
        <v>62</v>
      </c>
      <c r="B4" s="8" t="s">
        <v>1636</v>
      </c>
      <c r="C4" s="6" t="s">
        <v>1637</v>
      </c>
      <c r="D4" s="8" t="s">
        <v>1638</v>
      </c>
      <c r="E4" s="9" t="s">
        <v>1639</v>
      </c>
      <c r="F4" s="23">
        <f>904*613.78</f>
        <v>554857.12</v>
      </c>
      <c r="G4" s="11">
        <v>44124</v>
      </c>
      <c r="H4" s="8" t="s">
        <v>1648</v>
      </c>
      <c r="I4" s="8" t="s">
        <v>30</v>
      </c>
      <c r="J4" s="8" t="s">
        <v>1649</v>
      </c>
      <c r="K4" s="89">
        <v>44278</v>
      </c>
      <c r="L4" s="13" t="s">
        <v>41</v>
      </c>
      <c r="M4" s="14" t="s">
        <v>1650</v>
      </c>
      <c r="N4" s="31">
        <v>554857.12</v>
      </c>
      <c r="O4" s="208"/>
      <c r="P4" s="23"/>
      <c r="Q4" s="8"/>
      <c r="R4" s="18">
        <v>44301</v>
      </c>
      <c r="S4" s="19" t="s">
        <v>1651</v>
      </c>
      <c r="T4" s="68" t="s">
        <v>481</v>
      </c>
    </row>
    <row r="5" spans="1:20" ht="108">
      <c r="A5" s="205" t="s">
        <v>62</v>
      </c>
      <c r="B5" s="205" t="s">
        <v>1636</v>
      </c>
      <c r="C5" s="6" t="s">
        <v>1637</v>
      </c>
      <c r="D5" s="205" t="s">
        <v>1638</v>
      </c>
      <c r="E5" s="209" t="s">
        <v>1639</v>
      </c>
      <c r="F5" s="204">
        <v>559548.88</v>
      </c>
      <c r="G5" s="210">
        <v>44124</v>
      </c>
      <c r="H5" s="205" t="s">
        <v>1652</v>
      </c>
      <c r="I5" s="205" t="s">
        <v>30</v>
      </c>
      <c r="J5" s="205" t="s">
        <v>1653</v>
      </c>
      <c r="K5" s="211">
        <v>44327</v>
      </c>
      <c r="L5" s="40" t="s">
        <v>32</v>
      </c>
      <c r="M5" s="14" t="s">
        <v>1654</v>
      </c>
      <c r="N5" s="212"/>
      <c r="O5" s="31">
        <v>559548.88</v>
      </c>
      <c r="P5" s="208"/>
      <c r="Q5" s="8"/>
      <c r="R5" s="206">
        <v>44336</v>
      </c>
      <c r="S5" s="213" t="s">
        <v>384</v>
      </c>
      <c r="T5" s="68" t="s">
        <v>481</v>
      </c>
    </row>
    <row r="6" spans="1:20" ht="108">
      <c r="A6" s="8" t="s">
        <v>62</v>
      </c>
      <c r="B6" s="8" t="s">
        <v>1636</v>
      </c>
      <c r="C6" s="6" t="s">
        <v>1637</v>
      </c>
      <c r="D6" s="8" t="s">
        <v>1638</v>
      </c>
      <c r="E6" s="9" t="s">
        <v>1639</v>
      </c>
      <c r="F6" s="23">
        <v>558220</v>
      </c>
      <c r="G6" s="11">
        <v>44124</v>
      </c>
      <c r="H6" s="8" t="s">
        <v>1655</v>
      </c>
      <c r="I6" s="8" t="s">
        <v>30</v>
      </c>
      <c r="J6" s="8" t="s">
        <v>1656</v>
      </c>
      <c r="K6" s="87">
        <v>44334</v>
      </c>
      <c r="L6" s="13" t="s">
        <v>32</v>
      </c>
      <c r="M6" s="214" t="s">
        <v>1657</v>
      </c>
      <c r="N6" s="23"/>
      <c r="O6" s="117">
        <v>558220</v>
      </c>
      <c r="P6" s="208"/>
      <c r="Q6" s="8"/>
      <c r="R6" s="78">
        <v>44378</v>
      </c>
      <c r="S6" s="68" t="s">
        <v>83</v>
      </c>
      <c r="T6" s="68" t="s">
        <v>481</v>
      </c>
    </row>
    <row r="7" spans="1:20" ht="108">
      <c r="A7" s="8" t="s">
        <v>62</v>
      </c>
      <c r="B7" s="8" t="s">
        <v>1636</v>
      </c>
      <c r="C7" s="6" t="s">
        <v>1637</v>
      </c>
      <c r="D7" s="8" t="s">
        <v>1638</v>
      </c>
      <c r="E7" s="9" t="s">
        <v>1639</v>
      </c>
      <c r="F7" s="23">
        <f>619.77*904</f>
        <v>560272.07999999996</v>
      </c>
      <c r="G7" s="11">
        <v>44124</v>
      </c>
      <c r="H7" s="8" t="s">
        <v>1658</v>
      </c>
      <c r="I7" s="8" t="s">
        <v>30</v>
      </c>
      <c r="J7" s="6" t="s">
        <v>1659</v>
      </c>
      <c r="K7" s="87">
        <v>44362</v>
      </c>
      <c r="L7" s="13" t="s">
        <v>32</v>
      </c>
      <c r="M7" s="14" t="s">
        <v>1660</v>
      </c>
      <c r="N7" s="204"/>
      <c r="O7" s="31">
        <v>560272.07999999996</v>
      </c>
      <c r="P7" s="23"/>
      <c r="Q7" s="8"/>
      <c r="R7" s="78">
        <v>44392</v>
      </c>
      <c r="S7" s="68" t="s">
        <v>692</v>
      </c>
      <c r="T7" s="68" t="s">
        <v>481</v>
      </c>
    </row>
    <row r="8" spans="1:20" ht="108">
      <c r="A8" s="8" t="s">
        <v>62</v>
      </c>
      <c r="B8" s="8" t="s">
        <v>1636</v>
      </c>
      <c r="C8" s="6" t="s">
        <v>1637</v>
      </c>
      <c r="D8" s="8" t="s">
        <v>1638</v>
      </c>
      <c r="E8" s="9" t="s">
        <v>1639</v>
      </c>
      <c r="F8" s="23">
        <f>621.92*904</f>
        <v>562215.67999999993</v>
      </c>
      <c r="G8" s="11">
        <v>44124</v>
      </c>
      <c r="H8" s="6" t="s">
        <v>1661</v>
      </c>
      <c r="I8" s="8" t="s">
        <v>30</v>
      </c>
      <c r="J8" s="6" t="s">
        <v>1662</v>
      </c>
      <c r="K8" s="21">
        <v>44393</v>
      </c>
      <c r="L8" s="13" t="s">
        <v>32</v>
      </c>
      <c r="M8" s="14" t="s">
        <v>1663</v>
      </c>
      <c r="N8" s="204"/>
      <c r="O8" s="56"/>
      <c r="P8" s="31">
        <v>562215.68000000005</v>
      </c>
      <c r="Q8" s="8"/>
      <c r="R8" s="18">
        <v>44427</v>
      </c>
      <c r="S8" s="19" t="s">
        <v>648</v>
      </c>
      <c r="T8" s="68" t="s">
        <v>481</v>
      </c>
    </row>
    <row r="9" spans="1:20" ht="108">
      <c r="A9" s="8" t="s">
        <v>62</v>
      </c>
      <c r="B9" s="8" t="s">
        <v>1636</v>
      </c>
      <c r="C9" s="6" t="s">
        <v>1637</v>
      </c>
      <c r="D9" s="8" t="s">
        <v>1638</v>
      </c>
      <c r="E9" s="9" t="s">
        <v>1639</v>
      </c>
      <c r="F9" s="23">
        <f>622.4*904</f>
        <v>562649.59999999998</v>
      </c>
      <c r="G9" s="11">
        <v>44124</v>
      </c>
      <c r="H9" s="6" t="s">
        <v>1664</v>
      </c>
      <c r="I9" s="8" t="s">
        <v>30</v>
      </c>
      <c r="J9" s="6" t="s">
        <v>1665</v>
      </c>
      <c r="K9" s="21">
        <v>44424</v>
      </c>
      <c r="L9" s="13" t="s">
        <v>32</v>
      </c>
      <c r="M9" s="14" t="s">
        <v>1666</v>
      </c>
      <c r="N9" s="204"/>
      <c r="O9" s="56"/>
      <c r="P9" s="31">
        <v>562649.59999999998</v>
      </c>
      <c r="Q9" s="8"/>
      <c r="R9" s="18">
        <v>44455</v>
      </c>
      <c r="S9" s="19" t="s">
        <v>147</v>
      </c>
      <c r="T9" s="68" t="s">
        <v>481</v>
      </c>
    </row>
    <row r="10" spans="1:20" ht="108">
      <c r="A10" s="8" t="s">
        <v>62</v>
      </c>
      <c r="B10" s="8" t="s">
        <v>1636</v>
      </c>
      <c r="C10" s="6" t="s">
        <v>1637</v>
      </c>
      <c r="D10" s="8" t="s">
        <v>1638</v>
      </c>
      <c r="E10" s="9" t="s">
        <v>1639</v>
      </c>
      <c r="F10" s="92">
        <v>566889.36</v>
      </c>
      <c r="G10" s="11">
        <v>44124</v>
      </c>
      <c r="H10" s="6" t="s">
        <v>1667</v>
      </c>
      <c r="I10" s="8" t="s">
        <v>30</v>
      </c>
      <c r="J10" s="6" t="s">
        <v>1668</v>
      </c>
      <c r="K10" s="21">
        <v>44454</v>
      </c>
      <c r="L10" s="13" t="s">
        <v>32</v>
      </c>
      <c r="M10" s="14" t="s">
        <v>1669</v>
      </c>
      <c r="N10" s="204"/>
      <c r="O10" s="56"/>
      <c r="P10" s="31">
        <v>566889.36</v>
      </c>
      <c r="Q10" s="8"/>
      <c r="R10" s="18">
        <v>44490</v>
      </c>
      <c r="S10" s="19" t="s">
        <v>897</v>
      </c>
      <c r="T10" s="68" t="s">
        <v>481</v>
      </c>
    </row>
    <row r="11" spans="1:20" ht="108">
      <c r="A11" s="8" t="s">
        <v>62</v>
      </c>
      <c r="B11" s="8" t="s">
        <v>1636</v>
      </c>
      <c r="C11" s="6" t="s">
        <v>1637</v>
      </c>
      <c r="D11" s="8" t="s">
        <v>1638</v>
      </c>
      <c r="E11" s="9" t="s">
        <v>1639</v>
      </c>
      <c r="F11" s="92">
        <v>581733.04</v>
      </c>
      <c r="G11" s="11">
        <v>44124</v>
      </c>
      <c r="H11" s="6" t="s">
        <v>1670</v>
      </c>
      <c r="I11" s="8" t="s">
        <v>30</v>
      </c>
      <c r="J11" s="6" t="s">
        <v>1671</v>
      </c>
      <c r="K11" s="27">
        <v>44483</v>
      </c>
      <c r="L11" s="13" t="s">
        <v>32</v>
      </c>
      <c r="M11" s="14" t="s">
        <v>1672</v>
      </c>
      <c r="N11" s="204"/>
      <c r="O11" s="56"/>
      <c r="P11" s="23"/>
      <c r="Q11" s="31">
        <v>581733.04</v>
      </c>
      <c r="R11" s="18">
        <v>44518</v>
      </c>
      <c r="S11" s="19" t="s">
        <v>219</v>
      </c>
      <c r="T11" s="68" t="s">
        <v>481</v>
      </c>
    </row>
    <row r="12" spans="1:20" ht="108">
      <c r="A12" s="8" t="s">
        <v>62</v>
      </c>
      <c r="B12" s="8" t="s">
        <v>1636</v>
      </c>
      <c r="C12" s="6" t="s">
        <v>1637</v>
      </c>
      <c r="D12" s="8" t="s">
        <v>1638</v>
      </c>
      <c r="E12" s="9" t="s">
        <v>1639</v>
      </c>
      <c r="F12" s="92">
        <v>577827.76</v>
      </c>
      <c r="G12" s="11">
        <v>44124</v>
      </c>
      <c r="H12" s="6" t="s">
        <v>1673</v>
      </c>
      <c r="I12" s="8" t="s">
        <v>30</v>
      </c>
      <c r="J12" s="6" t="s">
        <v>1674</v>
      </c>
      <c r="K12" s="27">
        <v>44519</v>
      </c>
      <c r="L12" s="13" t="s">
        <v>32</v>
      </c>
      <c r="M12" s="14" t="s">
        <v>1675</v>
      </c>
      <c r="N12" s="204"/>
      <c r="O12" s="56"/>
      <c r="P12" s="23"/>
      <c r="Q12" s="31">
        <v>577827.76</v>
      </c>
      <c r="R12" s="18">
        <v>44553</v>
      </c>
      <c r="S12" s="19" t="s">
        <v>34</v>
      </c>
      <c r="T12" s="68" t="s">
        <v>481</v>
      </c>
    </row>
    <row r="13" spans="1:20" ht="148.5">
      <c r="A13" s="6" t="s">
        <v>62</v>
      </c>
      <c r="B13" s="8" t="s">
        <v>1676</v>
      </c>
      <c r="C13" s="8" t="s">
        <v>1571</v>
      </c>
      <c r="D13" s="8" t="s">
        <v>1677</v>
      </c>
      <c r="E13" s="65" t="s">
        <v>1678</v>
      </c>
      <c r="F13" s="23">
        <v>598008</v>
      </c>
      <c r="G13" s="215">
        <v>44162</v>
      </c>
      <c r="H13" s="8" t="s">
        <v>1679</v>
      </c>
      <c r="I13" s="8" t="s">
        <v>30</v>
      </c>
      <c r="J13" s="8" t="s">
        <v>1680</v>
      </c>
      <c r="K13" s="89">
        <v>44162</v>
      </c>
      <c r="L13" s="13" t="s">
        <v>26</v>
      </c>
      <c r="M13" s="216" t="s">
        <v>1681</v>
      </c>
      <c r="N13" s="31">
        <v>598008</v>
      </c>
      <c r="O13" s="208"/>
      <c r="P13" s="23"/>
      <c r="Q13" s="8"/>
      <c r="R13" s="18">
        <v>44231</v>
      </c>
      <c r="S13" s="19" t="s">
        <v>1682</v>
      </c>
      <c r="T13" s="68" t="s">
        <v>481</v>
      </c>
    </row>
    <row r="14" spans="1:20" ht="148.5">
      <c r="A14" s="6" t="s">
        <v>62</v>
      </c>
      <c r="B14" s="8" t="s">
        <v>1676</v>
      </c>
      <c r="C14" s="8" t="s">
        <v>1571</v>
      </c>
      <c r="D14" s="8" t="s">
        <v>1677</v>
      </c>
      <c r="E14" s="65" t="s">
        <v>1678</v>
      </c>
      <c r="F14" s="23">
        <f>976*613.27</f>
        <v>598551.52</v>
      </c>
      <c r="G14" s="215">
        <v>44162</v>
      </c>
      <c r="H14" s="8" t="s">
        <v>1683</v>
      </c>
      <c r="I14" s="8" t="s">
        <v>30</v>
      </c>
      <c r="J14" s="8" t="s">
        <v>1684</v>
      </c>
      <c r="K14" s="89">
        <v>44264</v>
      </c>
      <c r="L14" s="13" t="s">
        <v>26</v>
      </c>
      <c r="M14" s="14" t="s">
        <v>1685</v>
      </c>
      <c r="N14" s="31">
        <v>598551.52</v>
      </c>
      <c r="O14" s="23"/>
      <c r="P14" s="23"/>
      <c r="Q14" s="8"/>
      <c r="R14" s="18">
        <v>44294</v>
      </c>
      <c r="S14" s="19" t="s">
        <v>1686</v>
      </c>
      <c r="T14" s="68" t="s">
        <v>481</v>
      </c>
    </row>
    <row r="15" spans="1:20" ht="148.5">
      <c r="A15" s="6" t="s">
        <v>62</v>
      </c>
      <c r="B15" s="8" t="s">
        <v>1676</v>
      </c>
      <c r="C15" s="8" t="s">
        <v>1571</v>
      </c>
      <c r="D15" s="8" t="s">
        <v>1677</v>
      </c>
      <c r="E15" s="65" t="s">
        <v>1678</v>
      </c>
      <c r="F15" s="23">
        <f>616.03*1049.54</f>
        <v>646548.12619999994</v>
      </c>
      <c r="G15" s="215">
        <v>44162</v>
      </c>
      <c r="H15" s="8" t="s">
        <v>1687</v>
      </c>
      <c r="I15" s="8" t="s">
        <v>30</v>
      </c>
      <c r="J15" s="8" t="s">
        <v>1688</v>
      </c>
      <c r="K15" s="89">
        <v>44299</v>
      </c>
      <c r="L15" s="13" t="s">
        <v>32</v>
      </c>
      <c r="M15" s="14" t="s">
        <v>1689</v>
      </c>
      <c r="N15" s="31">
        <v>646548.13</v>
      </c>
      <c r="O15" s="208"/>
      <c r="P15" s="208"/>
      <c r="Q15" s="8"/>
      <c r="R15" s="18">
        <v>44322</v>
      </c>
      <c r="S15" s="19" t="s">
        <v>43</v>
      </c>
      <c r="T15" s="68" t="s">
        <v>481</v>
      </c>
    </row>
    <row r="16" spans="1:20" ht="148.5">
      <c r="A16" s="6" t="s">
        <v>62</v>
      </c>
      <c r="B16" s="8" t="s">
        <v>1676</v>
      </c>
      <c r="C16" s="8" t="s">
        <v>1571</v>
      </c>
      <c r="D16" s="8" t="s">
        <v>1677</v>
      </c>
      <c r="E16" s="65" t="s">
        <v>1678</v>
      </c>
      <c r="F16" s="23">
        <f>1049.54*619.6</f>
        <v>650294.98400000005</v>
      </c>
      <c r="G16" s="215">
        <v>44162</v>
      </c>
      <c r="H16" s="8" t="s">
        <v>1690</v>
      </c>
      <c r="I16" s="8" t="s">
        <v>30</v>
      </c>
      <c r="J16" s="8" t="s">
        <v>1691</v>
      </c>
      <c r="K16" s="89">
        <v>44336</v>
      </c>
      <c r="L16" s="13" t="s">
        <v>32</v>
      </c>
      <c r="M16" s="14" t="s">
        <v>1692</v>
      </c>
      <c r="N16" s="217"/>
      <c r="O16" s="31">
        <v>650294.98</v>
      </c>
      <c r="P16" s="208"/>
      <c r="Q16" s="8"/>
      <c r="R16" s="18">
        <v>44350</v>
      </c>
      <c r="S16" s="19" t="s">
        <v>427</v>
      </c>
      <c r="T16" s="68" t="s">
        <v>481</v>
      </c>
    </row>
    <row r="17" spans="1:20" ht="148.5">
      <c r="A17" s="6" t="s">
        <v>62</v>
      </c>
      <c r="B17" s="8" t="s">
        <v>1676</v>
      </c>
      <c r="C17" s="8" t="s">
        <v>1571</v>
      </c>
      <c r="D17" s="8" t="s">
        <v>1677</v>
      </c>
      <c r="E17" s="65" t="s">
        <v>1678</v>
      </c>
      <c r="F17" s="23">
        <f>1049.54*621.04</f>
        <v>651806.32159999991</v>
      </c>
      <c r="G17" s="215">
        <v>44162</v>
      </c>
      <c r="H17" s="8" t="s">
        <v>1693</v>
      </c>
      <c r="I17" s="8" t="s">
        <v>30</v>
      </c>
      <c r="J17" s="6" t="s">
        <v>1694</v>
      </c>
      <c r="K17" s="87">
        <v>44356</v>
      </c>
      <c r="L17" s="13" t="s">
        <v>32</v>
      </c>
      <c r="M17" s="14" t="s">
        <v>1695</v>
      </c>
      <c r="N17" s="208"/>
      <c r="O17" s="31">
        <v>651806.31999999995</v>
      </c>
      <c r="P17" s="23"/>
      <c r="Q17" s="8"/>
      <c r="R17" s="78">
        <v>44378</v>
      </c>
      <c r="S17" s="68" t="s">
        <v>83</v>
      </c>
      <c r="T17" s="68" t="s">
        <v>481</v>
      </c>
    </row>
    <row r="18" spans="1:20" ht="148.5">
      <c r="A18" s="6" t="s">
        <v>62</v>
      </c>
      <c r="B18" s="8" t="s">
        <v>1676</v>
      </c>
      <c r="C18" s="8" t="s">
        <v>1571</v>
      </c>
      <c r="D18" s="8" t="s">
        <v>1677</v>
      </c>
      <c r="E18" s="65" t="s">
        <v>1678</v>
      </c>
      <c r="F18" s="92">
        <f>991.24*621.43</f>
        <v>615986.27319999994</v>
      </c>
      <c r="G18" s="215">
        <v>44162</v>
      </c>
      <c r="H18" s="6" t="s">
        <v>1696</v>
      </c>
      <c r="I18" s="8" t="s">
        <v>30</v>
      </c>
      <c r="J18" s="6" t="s">
        <v>1697</v>
      </c>
      <c r="K18" s="21">
        <v>44377</v>
      </c>
      <c r="L18" s="13" t="s">
        <v>32</v>
      </c>
      <c r="M18" s="218" t="s">
        <v>1698</v>
      </c>
      <c r="N18" s="219"/>
      <c r="O18" s="220">
        <v>615986.27</v>
      </c>
      <c r="P18" s="221"/>
      <c r="Q18" s="8"/>
      <c r="R18" s="18">
        <v>44413</v>
      </c>
      <c r="S18" s="19" t="s">
        <v>124</v>
      </c>
      <c r="T18" s="68" t="s">
        <v>481</v>
      </c>
    </row>
    <row r="19" spans="1:20" ht="148.5">
      <c r="A19" s="6" t="s">
        <v>62</v>
      </c>
      <c r="B19" s="8" t="s">
        <v>1676</v>
      </c>
      <c r="C19" s="8" t="s">
        <v>1571</v>
      </c>
      <c r="D19" s="8" t="s">
        <v>1677</v>
      </c>
      <c r="E19" s="65" t="s">
        <v>1678</v>
      </c>
      <c r="F19" s="92">
        <f>623.02*874.62</f>
        <v>544905.7524</v>
      </c>
      <c r="G19" s="215">
        <v>44162</v>
      </c>
      <c r="H19" s="6" t="s">
        <v>1699</v>
      </c>
      <c r="I19" s="8" t="s">
        <v>30</v>
      </c>
      <c r="J19" s="6" t="s">
        <v>1700</v>
      </c>
      <c r="K19" s="21">
        <v>44408</v>
      </c>
      <c r="L19" s="13" t="s">
        <v>32</v>
      </c>
      <c r="M19" s="14" t="s">
        <v>1701</v>
      </c>
      <c r="N19" s="208"/>
      <c r="O19" s="222"/>
      <c r="P19" s="31">
        <v>544905.75</v>
      </c>
      <c r="Q19" s="17"/>
      <c r="R19" s="18">
        <v>44441</v>
      </c>
      <c r="S19" s="19" t="s">
        <v>141</v>
      </c>
      <c r="T19" s="68" t="s">
        <v>481</v>
      </c>
    </row>
    <row r="20" spans="1:20" ht="148.5">
      <c r="A20" s="6" t="s">
        <v>62</v>
      </c>
      <c r="B20" s="8" t="s">
        <v>1676</v>
      </c>
      <c r="C20" s="8" t="s">
        <v>1571</v>
      </c>
      <c r="D20" s="8" t="s">
        <v>1677</v>
      </c>
      <c r="E20" s="65" t="s">
        <v>1678</v>
      </c>
      <c r="F20" s="92">
        <f>629.01*1078.7</f>
        <v>678513.08700000006</v>
      </c>
      <c r="G20" s="215">
        <v>44162</v>
      </c>
      <c r="H20" s="6" t="s">
        <v>1702</v>
      </c>
      <c r="I20" s="8" t="s">
        <v>30</v>
      </c>
      <c r="J20" s="6" t="s">
        <v>1703</v>
      </c>
      <c r="K20" s="21">
        <v>44439</v>
      </c>
      <c r="L20" s="13" t="s">
        <v>32</v>
      </c>
      <c r="M20" s="14" t="s">
        <v>1704</v>
      </c>
      <c r="N20" s="23"/>
      <c r="O20" s="92"/>
      <c r="P20" s="31">
        <v>678513.09</v>
      </c>
      <c r="Q20" s="8"/>
      <c r="R20" s="78">
        <v>44476</v>
      </c>
      <c r="S20" s="68" t="s">
        <v>154</v>
      </c>
      <c r="T20" s="68" t="s">
        <v>481</v>
      </c>
    </row>
    <row r="21" spans="1:20" ht="148.5">
      <c r="A21" s="6" t="s">
        <v>62</v>
      </c>
      <c r="B21" s="8" t="s">
        <v>1676</v>
      </c>
      <c r="C21" s="8" t="s">
        <v>1571</v>
      </c>
      <c r="D21" s="8" t="s">
        <v>1677</v>
      </c>
      <c r="E21" s="65" t="s">
        <v>1678</v>
      </c>
      <c r="F21" s="92">
        <v>670533.93999999994</v>
      </c>
      <c r="G21" s="215">
        <v>44162</v>
      </c>
      <c r="H21" s="6" t="s">
        <v>1705</v>
      </c>
      <c r="I21" s="8" t="s">
        <v>30</v>
      </c>
      <c r="J21" s="6" t="s">
        <v>1706</v>
      </c>
      <c r="K21" s="21">
        <v>44469</v>
      </c>
      <c r="L21" s="13" t="s">
        <v>32</v>
      </c>
      <c r="M21" s="14" t="s">
        <v>1707</v>
      </c>
      <c r="N21" s="23"/>
      <c r="O21" s="92"/>
      <c r="P21" s="31">
        <v>670533.93999999994</v>
      </c>
      <c r="Q21" s="8"/>
      <c r="R21" s="18">
        <v>44504</v>
      </c>
      <c r="S21" s="19" t="s">
        <v>907</v>
      </c>
      <c r="T21" s="68" t="s">
        <v>481</v>
      </c>
    </row>
    <row r="22" spans="1:20" ht="148.5">
      <c r="A22" s="6" t="s">
        <v>62</v>
      </c>
      <c r="B22" s="8" t="s">
        <v>1676</v>
      </c>
      <c r="C22" s="8" t="s">
        <v>1571</v>
      </c>
      <c r="D22" s="8" t="s">
        <v>1677</v>
      </c>
      <c r="E22" s="65" t="s">
        <v>1678</v>
      </c>
      <c r="F22" s="92">
        <f>643.51*1064.12</f>
        <v>684771.86119999993</v>
      </c>
      <c r="G22" s="215">
        <v>44162</v>
      </c>
      <c r="H22" s="6" t="s">
        <v>1708</v>
      </c>
      <c r="I22" s="8" t="s">
        <v>30</v>
      </c>
      <c r="J22" s="6" t="s">
        <v>1709</v>
      </c>
      <c r="K22" s="27">
        <v>44500</v>
      </c>
      <c r="L22" s="13" t="s">
        <v>32</v>
      </c>
      <c r="M22" s="14" t="s">
        <v>1710</v>
      </c>
      <c r="N22" s="23"/>
      <c r="O22" s="92"/>
      <c r="P22" s="92"/>
      <c r="Q22" s="31">
        <v>684771.86</v>
      </c>
      <c r="R22" s="18">
        <v>44532</v>
      </c>
      <c r="S22" s="19" t="s">
        <v>250</v>
      </c>
      <c r="T22" s="68" t="s">
        <v>481</v>
      </c>
    </row>
    <row r="23" spans="1:20" ht="148.5">
      <c r="A23" s="6" t="s">
        <v>62</v>
      </c>
      <c r="B23" s="8" t="s">
        <v>1676</v>
      </c>
      <c r="C23" s="8" t="s">
        <v>1571</v>
      </c>
      <c r="D23" s="8" t="s">
        <v>1677</v>
      </c>
      <c r="E23" s="65" t="s">
        <v>1678</v>
      </c>
      <c r="F23" s="92" t="s">
        <v>1711</v>
      </c>
      <c r="G23" s="215">
        <v>44162</v>
      </c>
      <c r="H23" s="6" t="s">
        <v>338</v>
      </c>
      <c r="I23" s="8" t="s">
        <v>30</v>
      </c>
      <c r="J23" s="6" t="s">
        <v>1712</v>
      </c>
      <c r="K23" s="27">
        <v>44530</v>
      </c>
      <c r="L23" s="13" t="s">
        <v>32</v>
      </c>
      <c r="M23" s="14" t="s">
        <v>1713</v>
      </c>
      <c r="N23" s="23"/>
      <c r="O23" s="92"/>
      <c r="P23" s="92"/>
      <c r="Q23" s="31" t="s">
        <v>1711</v>
      </c>
      <c r="R23" s="48">
        <v>44581</v>
      </c>
      <c r="S23" s="49" t="s">
        <v>195</v>
      </c>
      <c r="T23" s="68" t="s">
        <v>481</v>
      </c>
    </row>
    <row r="24" spans="1:20" ht="148.5">
      <c r="A24" s="6" t="s">
        <v>62</v>
      </c>
      <c r="B24" s="8" t="s">
        <v>1676</v>
      </c>
      <c r="C24" s="8" t="s">
        <v>1571</v>
      </c>
      <c r="D24" s="8" t="s">
        <v>1677</v>
      </c>
      <c r="E24" s="65" t="s">
        <v>1678</v>
      </c>
      <c r="F24" s="92">
        <f>552.95*642.65</f>
        <v>355353.3175</v>
      </c>
      <c r="G24" s="215">
        <v>44162</v>
      </c>
      <c r="H24" s="6" t="s">
        <v>1714</v>
      </c>
      <c r="I24" s="8" t="s">
        <v>30</v>
      </c>
      <c r="J24" s="6" t="s">
        <v>1715</v>
      </c>
      <c r="K24" s="27">
        <v>44551</v>
      </c>
      <c r="L24" s="13" t="s">
        <v>32</v>
      </c>
      <c r="M24" s="14" t="s">
        <v>1716</v>
      </c>
      <c r="N24" s="163"/>
      <c r="O24" s="92"/>
      <c r="P24" s="92"/>
      <c r="Q24" s="31">
        <v>355353.32</v>
      </c>
      <c r="R24" s="153">
        <v>44588</v>
      </c>
      <c r="S24" s="156" t="s">
        <v>329</v>
      </c>
      <c r="T24" s="68" t="s">
        <v>481</v>
      </c>
    </row>
    <row r="25" spans="1:20" ht="81">
      <c r="A25" s="6" t="s">
        <v>603</v>
      </c>
      <c r="B25" s="6" t="s">
        <v>1717</v>
      </c>
      <c r="C25" s="6" t="s">
        <v>1718</v>
      </c>
      <c r="D25" s="6" t="s">
        <v>1719</v>
      </c>
      <c r="E25" s="19" t="s">
        <v>1720</v>
      </c>
      <c r="F25" s="92">
        <v>183625</v>
      </c>
      <c r="G25" s="27">
        <v>44365</v>
      </c>
      <c r="H25" s="8" t="s">
        <v>30</v>
      </c>
      <c r="I25" s="6" t="s">
        <v>1721</v>
      </c>
      <c r="J25" s="6" t="s">
        <v>1722</v>
      </c>
      <c r="K25" s="87">
        <v>44372</v>
      </c>
      <c r="L25" s="13" t="s">
        <v>32</v>
      </c>
      <c r="M25" s="216" t="s">
        <v>1723</v>
      </c>
      <c r="N25" s="223"/>
      <c r="O25" s="31">
        <v>183625</v>
      </c>
      <c r="P25" s="92"/>
      <c r="Q25" s="8"/>
      <c r="R25" s="18">
        <v>44406</v>
      </c>
      <c r="S25" s="19" t="s">
        <v>760</v>
      </c>
      <c r="T25" s="68" t="s">
        <v>481</v>
      </c>
    </row>
    <row r="26" spans="1:20" ht="81">
      <c r="A26" s="6" t="s">
        <v>603</v>
      </c>
      <c r="B26" s="6" t="s">
        <v>1717</v>
      </c>
      <c r="C26" s="6" t="s">
        <v>1718</v>
      </c>
      <c r="D26" s="6" t="s">
        <v>1719</v>
      </c>
      <c r="E26" s="19" t="s">
        <v>1724</v>
      </c>
      <c r="F26" s="92">
        <v>88140</v>
      </c>
      <c r="G26" s="27">
        <v>44370</v>
      </c>
      <c r="H26" s="8" t="s">
        <v>30</v>
      </c>
      <c r="I26" s="6" t="s">
        <v>1721</v>
      </c>
      <c r="J26" s="6" t="s">
        <v>1725</v>
      </c>
      <c r="K26" s="87">
        <v>44372</v>
      </c>
      <c r="L26" s="13" t="s">
        <v>32</v>
      </c>
      <c r="M26" s="216" t="s">
        <v>1726</v>
      </c>
      <c r="N26" s="223"/>
      <c r="O26" s="31">
        <v>88140</v>
      </c>
      <c r="P26" s="92"/>
      <c r="Q26" s="8"/>
      <c r="R26" s="18">
        <v>44406</v>
      </c>
      <c r="S26" s="19" t="s">
        <v>760</v>
      </c>
      <c r="T26" s="68" t="s">
        <v>481</v>
      </c>
    </row>
    <row r="27" spans="1:20" ht="40.5">
      <c r="A27" s="6" t="s">
        <v>20</v>
      </c>
      <c r="B27" s="6" t="s">
        <v>1727</v>
      </c>
      <c r="C27" s="8" t="s">
        <v>1728</v>
      </c>
      <c r="D27" s="8" t="s">
        <v>1729</v>
      </c>
      <c r="E27" s="9" t="s">
        <v>1730</v>
      </c>
      <c r="F27" s="23">
        <v>6562582.2699999996</v>
      </c>
      <c r="G27" s="215">
        <v>44131</v>
      </c>
      <c r="H27" s="8" t="s">
        <v>1679</v>
      </c>
      <c r="I27" s="8" t="s">
        <v>1731</v>
      </c>
      <c r="J27" s="8" t="s">
        <v>1732</v>
      </c>
      <c r="K27" s="89">
        <v>44243</v>
      </c>
      <c r="L27" s="13" t="s">
        <v>26</v>
      </c>
      <c r="M27" s="216" t="s">
        <v>1733</v>
      </c>
      <c r="N27" s="113">
        <v>6562582.2699999996</v>
      </c>
      <c r="O27" s="203"/>
      <c r="P27" s="23"/>
      <c r="Q27" s="8"/>
      <c r="R27" s="18">
        <v>44228</v>
      </c>
      <c r="S27" s="19" t="s">
        <v>1682</v>
      </c>
      <c r="T27" s="68" t="s">
        <v>481</v>
      </c>
    </row>
    <row r="28" spans="1:20" ht="40.5">
      <c r="A28" s="6" t="s">
        <v>20</v>
      </c>
      <c r="B28" s="6" t="s">
        <v>1727</v>
      </c>
      <c r="C28" s="8" t="s">
        <v>1728</v>
      </c>
      <c r="D28" s="8" t="s">
        <v>1729</v>
      </c>
      <c r="E28" s="9" t="s">
        <v>1730</v>
      </c>
      <c r="F28" s="23">
        <v>6562582.2699999996</v>
      </c>
      <c r="G28" s="215">
        <v>44131</v>
      </c>
      <c r="H28" s="8" t="s">
        <v>1683</v>
      </c>
      <c r="I28" s="8" t="s">
        <v>1731</v>
      </c>
      <c r="J28" s="8" t="s">
        <v>1734</v>
      </c>
      <c r="K28" s="89">
        <v>44264</v>
      </c>
      <c r="L28" s="13" t="s">
        <v>26</v>
      </c>
      <c r="M28" s="14" t="s">
        <v>1735</v>
      </c>
      <c r="N28" s="31">
        <v>6562582.2699999996</v>
      </c>
      <c r="O28" s="208"/>
      <c r="P28" s="23"/>
      <c r="Q28" s="8"/>
      <c r="R28" s="18">
        <v>44256</v>
      </c>
      <c r="S28" s="19" t="s">
        <v>1651</v>
      </c>
      <c r="T28" s="68" t="s">
        <v>481</v>
      </c>
    </row>
    <row r="29" spans="1:20" ht="40.5">
      <c r="A29" s="6" t="s">
        <v>20</v>
      </c>
      <c r="B29" s="6" t="s">
        <v>1727</v>
      </c>
      <c r="C29" s="8" t="s">
        <v>1728</v>
      </c>
      <c r="D29" s="8" t="s">
        <v>1729</v>
      </c>
      <c r="E29" s="9" t="s">
        <v>1730</v>
      </c>
      <c r="F29" s="23">
        <v>6562582.2699999996</v>
      </c>
      <c r="G29" s="215">
        <v>44131</v>
      </c>
      <c r="H29" s="8" t="s">
        <v>1687</v>
      </c>
      <c r="I29" s="8" t="s">
        <v>1731</v>
      </c>
      <c r="J29" s="8" t="s">
        <v>1736</v>
      </c>
      <c r="K29" s="89">
        <v>44292</v>
      </c>
      <c r="L29" s="13" t="s">
        <v>32</v>
      </c>
      <c r="M29" s="14" t="s">
        <v>1737</v>
      </c>
      <c r="N29" s="31">
        <v>6562582.2699999996</v>
      </c>
      <c r="O29" s="208"/>
      <c r="P29" s="208"/>
      <c r="Q29" s="8"/>
      <c r="R29" s="18">
        <v>44291</v>
      </c>
      <c r="S29" s="19" t="s">
        <v>43</v>
      </c>
      <c r="T29" s="68" t="s">
        <v>481</v>
      </c>
    </row>
    <row r="30" spans="1:20" ht="40.5">
      <c r="A30" s="6" t="s">
        <v>20</v>
      </c>
      <c r="B30" s="6" t="s">
        <v>1727</v>
      </c>
      <c r="C30" s="8" t="s">
        <v>1728</v>
      </c>
      <c r="D30" s="8" t="s">
        <v>1729</v>
      </c>
      <c r="E30" s="9" t="s">
        <v>1730</v>
      </c>
      <c r="F30" s="23">
        <v>6562582.2699999996</v>
      </c>
      <c r="G30" s="215">
        <v>44131</v>
      </c>
      <c r="H30" s="8" t="s">
        <v>1690</v>
      </c>
      <c r="I30" s="8" t="s">
        <v>1731</v>
      </c>
      <c r="J30" s="8" t="s">
        <v>1738</v>
      </c>
      <c r="K30" s="89">
        <v>44337</v>
      </c>
      <c r="L30" s="13" t="s">
        <v>32</v>
      </c>
      <c r="M30" s="14" t="s">
        <v>1739</v>
      </c>
      <c r="N30" s="217"/>
      <c r="O30" s="31">
        <v>6562582.2699999996</v>
      </c>
      <c r="P30" s="208"/>
      <c r="Q30" s="8"/>
      <c r="R30" s="18">
        <v>44350</v>
      </c>
      <c r="S30" s="19" t="s">
        <v>427</v>
      </c>
      <c r="T30" s="68" t="s">
        <v>481</v>
      </c>
    </row>
    <row r="31" spans="1:20" ht="40.5">
      <c r="A31" s="6" t="s">
        <v>20</v>
      </c>
      <c r="B31" s="6" t="s">
        <v>1727</v>
      </c>
      <c r="C31" s="8" t="s">
        <v>1728</v>
      </c>
      <c r="D31" s="8" t="s">
        <v>1729</v>
      </c>
      <c r="E31" s="9" t="s">
        <v>1730</v>
      </c>
      <c r="F31" s="23">
        <v>6562582.2699999996</v>
      </c>
      <c r="G31" s="215">
        <v>44131</v>
      </c>
      <c r="H31" s="8" t="s">
        <v>1693</v>
      </c>
      <c r="I31" s="8" t="s">
        <v>1731</v>
      </c>
      <c r="J31" s="8" t="s">
        <v>1740</v>
      </c>
      <c r="K31" s="89">
        <v>44348</v>
      </c>
      <c r="L31" s="13" t="s">
        <v>32</v>
      </c>
      <c r="M31" s="14" t="s">
        <v>1741</v>
      </c>
      <c r="N31" s="204"/>
      <c r="O31" s="31">
        <v>6562582.2699999996</v>
      </c>
      <c r="P31" s="23"/>
      <c r="Q31" s="8"/>
      <c r="R31" s="78">
        <v>44378</v>
      </c>
      <c r="S31" s="68" t="s">
        <v>83</v>
      </c>
      <c r="T31" s="68" t="s">
        <v>481</v>
      </c>
    </row>
    <row r="32" spans="1:20" ht="40.5">
      <c r="A32" s="6" t="s">
        <v>20</v>
      </c>
      <c r="B32" s="6" t="s">
        <v>1727</v>
      </c>
      <c r="C32" s="8" t="s">
        <v>1728</v>
      </c>
      <c r="D32" s="8" t="s">
        <v>1729</v>
      </c>
      <c r="E32" s="9" t="s">
        <v>1730</v>
      </c>
      <c r="F32" s="23">
        <v>6562582.2699999996</v>
      </c>
      <c r="G32" s="215">
        <v>44131</v>
      </c>
      <c r="H32" s="6" t="s">
        <v>1696</v>
      </c>
      <c r="I32" s="8" t="s">
        <v>1731</v>
      </c>
      <c r="J32" s="6" t="s">
        <v>1742</v>
      </c>
      <c r="K32" s="87">
        <v>44377</v>
      </c>
      <c r="L32" s="13" t="s">
        <v>32</v>
      </c>
      <c r="M32" s="14" t="s">
        <v>1743</v>
      </c>
      <c r="N32" s="23"/>
      <c r="O32" s="31">
        <v>6562582.2699999996</v>
      </c>
      <c r="P32" s="23"/>
      <c r="Q32" s="8"/>
      <c r="R32" s="18">
        <v>44413</v>
      </c>
      <c r="S32" s="19" t="s">
        <v>124</v>
      </c>
      <c r="T32" s="68" t="s">
        <v>481</v>
      </c>
    </row>
    <row r="33" spans="1:20" ht="40.5">
      <c r="A33" s="6" t="s">
        <v>20</v>
      </c>
      <c r="B33" s="6" t="s">
        <v>1727</v>
      </c>
      <c r="C33" s="8" t="s">
        <v>1728</v>
      </c>
      <c r="D33" s="8" t="s">
        <v>1729</v>
      </c>
      <c r="E33" s="9" t="s">
        <v>1730</v>
      </c>
      <c r="F33" s="23">
        <v>6562582.2699999996</v>
      </c>
      <c r="G33" s="215">
        <v>44131</v>
      </c>
      <c r="H33" s="6" t="s">
        <v>1699</v>
      </c>
      <c r="I33" s="8" t="s">
        <v>1731</v>
      </c>
      <c r="J33" s="6" t="s">
        <v>1744</v>
      </c>
      <c r="K33" s="87">
        <v>44408</v>
      </c>
      <c r="L33" s="13" t="s">
        <v>32</v>
      </c>
      <c r="M33" s="14" t="s">
        <v>1745</v>
      </c>
      <c r="N33" s="23"/>
      <c r="O33" s="23"/>
      <c r="P33" s="31">
        <v>6562582.2699999996</v>
      </c>
      <c r="Q33" s="8"/>
      <c r="R33" s="18">
        <v>44441</v>
      </c>
      <c r="S33" s="19" t="s">
        <v>141</v>
      </c>
      <c r="T33" s="68" t="s">
        <v>481</v>
      </c>
    </row>
    <row r="34" spans="1:20" ht="40.5">
      <c r="A34" s="6" t="s">
        <v>20</v>
      </c>
      <c r="B34" s="6" t="s">
        <v>1727</v>
      </c>
      <c r="C34" s="8" t="s">
        <v>1728</v>
      </c>
      <c r="D34" s="8" t="s">
        <v>1729</v>
      </c>
      <c r="E34" s="9" t="s">
        <v>1730</v>
      </c>
      <c r="F34" s="23">
        <v>6562582.2699999996</v>
      </c>
      <c r="G34" s="215">
        <v>44131</v>
      </c>
      <c r="H34" s="6" t="s">
        <v>1702</v>
      </c>
      <c r="I34" s="8" t="s">
        <v>1731</v>
      </c>
      <c r="J34" s="6" t="s">
        <v>1746</v>
      </c>
      <c r="K34" s="87">
        <v>44439</v>
      </c>
      <c r="L34" s="13" t="s">
        <v>32</v>
      </c>
      <c r="M34" s="14" t="s">
        <v>1747</v>
      </c>
      <c r="N34" s="23"/>
      <c r="O34" s="23"/>
      <c r="P34" s="31">
        <v>6562582.2699999996</v>
      </c>
      <c r="Q34" s="8"/>
      <c r="R34" s="78">
        <v>44476</v>
      </c>
      <c r="S34" s="68" t="s">
        <v>154</v>
      </c>
      <c r="T34" s="68" t="s">
        <v>481</v>
      </c>
    </row>
    <row r="35" spans="1:20" ht="40.5">
      <c r="A35" s="6" t="s">
        <v>20</v>
      </c>
      <c r="B35" s="6" t="s">
        <v>1727</v>
      </c>
      <c r="C35" s="8" t="s">
        <v>1728</v>
      </c>
      <c r="D35" s="8" t="s">
        <v>1729</v>
      </c>
      <c r="E35" s="9" t="s">
        <v>1730</v>
      </c>
      <c r="F35" s="92">
        <v>5837584.3399999999</v>
      </c>
      <c r="G35" s="215">
        <v>44131</v>
      </c>
      <c r="H35" s="6" t="s">
        <v>1748</v>
      </c>
      <c r="I35" s="8" t="s">
        <v>1731</v>
      </c>
      <c r="J35" s="6" t="s">
        <v>1749</v>
      </c>
      <c r="K35" s="87">
        <v>44196</v>
      </c>
      <c r="L35" s="13" t="s">
        <v>32</v>
      </c>
      <c r="M35" s="14" t="s">
        <v>1750</v>
      </c>
      <c r="N35" s="23"/>
      <c r="O35" s="23"/>
      <c r="P35" s="31">
        <v>5837584.3399999999</v>
      </c>
      <c r="Q35" s="8"/>
      <c r="R35" s="78">
        <v>44476</v>
      </c>
      <c r="S35" s="68" t="s">
        <v>154</v>
      </c>
      <c r="T35" s="68" t="s">
        <v>1751</v>
      </c>
    </row>
    <row r="36" spans="1:20" ht="40.5">
      <c r="A36" s="6" t="s">
        <v>20</v>
      </c>
      <c r="B36" s="6" t="s">
        <v>1727</v>
      </c>
      <c r="C36" s="8" t="s">
        <v>1728</v>
      </c>
      <c r="D36" s="8" t="s">
        <v>1729</v>
      </c>
      <c r="E36" s="9" t="s">
        <v>1730</v>
      </c>
      <c r="F36" s="23">
        <v>6562582.2699999996</v>
      </c>
      <c r="G36" s="215">
        <v>44131</v>
      </c>
      <c r="H36" s="6" t="s">
        <v>1705</v>
      </c>
      <c r="I36" s="8" t="s">
        <v>1731</v>
      </c>
      <c r="J36" s="6" t="s">
        <v>1752</v>
      </c>
      <c r="K36" s="87">
        <v>44469</v>
      </c>
      <c r="L36" s="13" t="s">
        <v>32</v>
      </c>
      <c r="M36" s="224" t="s">
        <v>1753</v>
      </c>
      <c r="N36" s="23"/>
      <c r="O36" s="23"/>
      <c r="P36" s="16">
        <v>5837584.3399999999</v>
      </c>
      <c r="Q36" s="8"/>
      <c r="R36" s="18">
        <v>44504</v>
      </c>
      <c r="S36" s="19" t="s">
        <v>907</v>
      </c>
      <c r="T36" s="68" t="s">
        <v>481</v>
      </c>
    </row>
    <row r="37" spans="1:20" ht="40.5">
      <c r="A37" s="6" t="s">
        <v>20</v>
      </c>
      <c r="B37" s="6" t="s">
        <v>1727</v>
      </c>
      <c r="C37" s="8" t="s">
        <v>1728</v>
      </c>
      <c r="D37" s="8" t="s">
        <v>1729</v>
      </c>
      <c r="E37" s="9" t="s">
        <v>1730</v>
      </c>
      <c r="F37" s="23">
        <v>6562582.2699999996</v>
      </c>
      <c r="G37" s="215">
        <v>44131</v>
      </c>
      <c r="H37" s="6" t="s">
        <v>1708</v>
      </c>
      <c r="I37" s="8" t="s">
        <v>1731</v>
      </c>
      <c r="J37" s="6" t="s">
        <v>1754</v>
      </c>
      <c r="K37" s="87">
        <v>44500</v>
      </c>
      <c r="L37" s="13" t="s">
        <v>32</v>
      </c>
      <c r="M37" s="14" t="s">
        <v>1755</v>
      </c>
      <c r="N37" s="208"/>
      <c r="O37" s="23"/>
      <c r="P37" s="23"/>
      <c r="Q37" s="16">
        <v>5837584.3399999999</v>
      </c>
      <c r="R37" s="18">
        <v>44532</v>
      </c>
      <c r="S37" s="19" t="s">
        <v>250</v>
      </c>
      <c r="T37" s="68" t="s">
        <v>481</v>
      </c>
    </row>
    <row r="38" spans="1:20" ht="54">
      <c r="A38" s="6" t="s">
        <v>20</v>
      </c>
      <c r="B38" s="6" t="s">
        <v>1727</v>
      </c>
      <c r="C38" s="8" t="s">
        <v>1728</v>
      </c>
      <c r="D38" s="8" t="s">
        <v>1729</v>
      </c>
      <c r="E38" s="9" t="s">
        <v>1730</v>
      </c>
      <c r="F38" s="92">
        <v>4010472.09</v>
      </c>
      <c r="G38" s="215">
        <v>44131</v>
      </c>
      <c r="H38" s="6" t="s">
        <v>1756</v>
      </c>
      <c r="I38" s="8" t="s">
        <v>1731</v>
      </c>
      <c r="J38" s="6" t="s">
        <v>1757</v>
      </c>
      <c r="K38" s="87">
        <v>44551</v>
      </c>
      <c r="L38" s="13" t="s">
        <v>32</v>
      </c>
      <c r="M38" s="14" t="s">
        <v>1758</v>
      </c>
      <c r="N38" s="23"/>
      <c r="O38" s="203"/>
      <c r="P38" s="23"/>
      <c r="Q38" s="31">
        <v>4010472.09</v>
      </c>
      <c r="R38" s="18">
        <v>44553</v>
      </c>
      <c r="S38" s="19" t="s">
        <v>34</v>
      </c>
      <c r="T38" s="49" t="s">
        <v>1759</v>
      </c>
    </row>
    <row r="39" spans="1:20" ht="54">
      <c r="A39" s="6" t="s">
        <v>62</v>
      </c>
      <c r="B39" s="8" t="s">
        <v>1760</v>
      </c>
      <c r="C39" s="8" t="s">
        <v>1761</v>
      </c>
      <c r="D39" s="6" t="s">
        <v>1762</v>
      </c>
      <c r="E39" s="9" t="s">
        <v>1763</v>
      </c>
      <c r="F39" s="92">
        <v>45416.04</v>
      </c>
      <c r="G39" s="11">
        <v>44222</v>
      </c>
      <c r="H39" s="8" t="s">
        <v>30</v>
      </c>
      <c r="I39" s="8" t="s">
        <v>30</v>
      </c>
      <c r="J39" s="8" t="s">
        <v>1764</v>
      </c>
      <c r="K39" s="89">
        <v>44243</v>
      </c>
      <c r="L39" s="13" t="s">
        <v>369</v>
      </c>
      <c r="M39" s="216" t="s">
        <v>1765</v>
      </c>
      <c r="N39" s="113">
        <v>45416.04</v>
      </c>
      <c r="O39" s="203"/>
      <c r="P39" s="23"/>
      <c r="Q39" s="8"/>
      <c r="R39" s="18">
        <v>44245</v>
      </c>
      <c r="S39" s="19" t="s">
        <v>1643</v>
      </c>
      <c r="T39" s="68" t="s">
        <v>481</v>
      </c>
    </row>
    <row r="40" spans="1:20" ht="54">
      <c r="A40" s="6" t="s">
        <v>62</v>
      </c>
      <c r="B40" s="8" t="s">
        <v>1760</v>
      </c>
      <c r="C40" s="8" t="s">
        <v>1761</v>
      </c>
      <c r="D40" s="6" t="s">
        <v>1762</v>
      </c>
      <c r="E40" s="9" t="s">
        <v>1766</v>
      </c>
      <c r="F40" s="92">
        <v>53650.89</v>
      </c>
      <c r="G40" s="11">
        <v>44224</v>
      </c>
      <c r="H40" s="8" t="s">
        <v>30</v>
      </c>
      <c r="I40" s="8" t="s">
        <v>30</v>
      </c>
      <c r="J40" s="8" t="s">
        <v>1767</v>
      </c>
      <c r="K40" s="89">
        <v>44243</v>
      </c>
      <c r="L40" s="13" t="s">
        <v>369</v>
      </c>
      <c r="M40" s="14" t="s">
        <v>1768</v>
      </c>
      <c r="N40" s="31">
        <v>53650.89</v>
      </c>
      <c r="O40" s="208"/>
      <c r="P40" s="23"/>
      <c r="Q40" s="8"/>
      <c r="R40" s="18">
        <v>44252</v>
      </c>
      <c r="S40" s="19" t="s">
        <v>1769</v>
      </c>
      <c r="T40" s="68" t="s">
        <v>481</v>
      </c>
    </row>
    <row r="41" spans="1:20" ht="54">
      <c r="A41" s="6" t="s">
        <v>62</v>
      </c>
      <c r="B41" s="8" t="s">
        <v>1760</v>
      </c>
      <c r="C41" s="8" t="s">
        <v>1761</v>
      </c>
      <c r="D41" s="6" t="s">
        <v>1762</v>
      </c>
      <c r="E41" s="9" t="s">
        <v>1770</v>
      </c>
      <c r="F41" s="92">
        <v>53650.89</v>
      </c>
      <c r="G41" s="11">
        <v>44222</v>
      </c>
      <c r="H41" s="8" t="s">
        <v>30</v>
      </c>
      <c r="I41" s="8" t="s">
        <v>30</v>
      </c>
      <c r="J41" s="8" t="s">
        <v>1771</v>
      </c>
      <c r="K41" s="89">
        <v>44243</v>
      </c>
      <c r="L41" s="13" t="s">
        <v>369</v>
      </c>
      <c r="M41" s="14" t="s">
        <v>1772</v>
      </c>
      <c r="N41" s="31">
        <v>53650.89</v>
      </c>
      <c r="O41" s="208"/>
      <c r="P41" s="23"/>
      <c r="Q41" s="8"/>
      <c r="R41" s="18">
        <v>44252</v>
      </c>
      <c r="S41" s="19" t="s">
        <v>1769</v>
      </c>
      <c r="T41" s="68" t="s">
        <v>481</v>
      </c>
    </row>
    <row r="42" spans="1:20" ht="54">
      <c r="A42" s="6" t="s">
        <v>62</v>
      </c>
      <c r="B42" s="8" t="s">
        <v>1760</v>
      </c>
      <c r="C42" s="8" t="s">
        <v>1761</v>
      </c>
      <c r="D42" s="6" t="s">
        <v>1762</v>
      </c>
      <c r="E42" s="9" t="s">
        <v>1773</v>
      </c>
      <c r="F42" s="92">
        <v>32340</v>
      </c>
      <c r="G42" s="11">
        <v>44222</v>
      </c>
      <c r="H42" s="8" t="s">
        <v>30</v>
      </c>
      <c r="I42" s="8" t="s">
        <v>30</v>
      </c>
      <c r="J42" s="8" t="s">
        <v>1774</v>
      </c>
      <c r="K42" s="89">
        <v>44243</v>
      </c>
      <c r="L42" s="13" t="s">
        <v>369</v>
      </c>
      <c r="M42" s="14" t="s">
        <v>1775</v>
      </c>
      <c r="N42" s="31">
        <v>32340</v>
      </c>
      <c r="O42" s="208"/>
      <c r="P42" s="23"/>
      <c r="Q42" s="8"/>
      <c r="R42" s="18">
        <v>44245</v>
      </c>
      <c r="S42" s="19" t="s">
        <v>1643</v>
      </c>
      <c r="T42" s="68" t="s">
        <v>481</v>
      </c>
    </row>
    <row r="43" spans="1:20" ht="54">
      <c r="A43" s="6" t="s">
        <v>62</v>
      </c>
      <c r="B43" s="8" t="s">
        <v>1760</v>
      </c>
      <c r="C43" s="8" t="s">
        <v>1761</v>
      </c>
      <c r="D43" s="6" t="s">
        <v>1762</v>
      </c>
      <c r="E43" s="9" t="s">
        <v>1776</v>
      </c>
      <c r="F43" s="92">
        <v>4520</v>
      </c>
      <c r="G43" s="11">
        <v>44224</v>
      </c>
      <c r="H43" s="8" t="s">
        <v>30</v>
      </c>
      <c r="I43" s="8" t="s">
        <v>30</v>
      </c>
      <c r="J43" s="8" t="s">
        <v>1777</v>
      </c>
      <c r="K43" s="89">
        <v>44243</v>
      </c>
      <c r="L43" s="13" t="s">
        <v>369</v>
      </c>
      <c r="M43" s="14" t="s">
        <v>1778</v>
      </c>
      <c r="N43" s="31">
        <v>4520</v>
      </c>
      <c r="O43" s="208"/>
      <c r="P43" s="23"/>
      <c r="Q43" s="8"/>
      <c r="R43" s="18">
        <v>44252</v>
      </c>
      <c r="S43" s="19" t="s">
        <v>1769</v>
      </c>
      <c r="T43" s="68" t="s">
        <v>481</v>
      </c>
    </row>
    <row r="44" spans="1:20" ht="54">
      <c r="A44" s="6" t="s">
        <v>62</v>
      </c>
      <c r="B44" s="8" t="s">
        <v>1760</v>
      </c>
      <c r="C44" s="8" t="s">
        <v>1761</v>
      </c>
      <c r="D44" s="6" t="s">
        <v>1762</v>
      </c>
      <c r="E44" s="9" t="s">
        <v>1779</v>
      </c>
      <c r="F44" s="92">
        <v>360399.99</v>
      </c>
      <c r="G44" s="11">
        <v>44229</v>
      </c>
      <c r="H44" s="8" t="s">
        <v>30</v>
      </c>
      <c r="I44" s="8" t="s">
        <v>30</v>
      </c>
      <c r="J44" s="8" t="s">
        <v>1780</v>
      </c>
      <c r="K44" s="89">
        <v>44243</v>
      </c>
      <c r="L44" s="13" t="s">
        <v>369</v>
      </c>
      <c r="M44" s="14" t="s">
        <v>1781</v>
      </c>
      <c r="N44" s="31">
        <v>360399.99</v>
      </c>
      <c r="O44" s="208"/>
      <c r="P44" s="23"/>
      <c r="Q44" s="8"/>
      <c r="R44" s="18">
        <v>44259</v>
      </c>
      <c r="S44" s="19" t="s">
        <v>1782</v>
      </c>
      <c r="T44" s="68" t="s">
        <v>481</v>
      </c>
    </row>
    <row r="45" spans="1:20" ht="54">
      <c r="A45" s="6" t="s">
        <v>62</v>
      </c>
      <c r="B45" s="8" t="s">
        <v>1760</v>
      </c>
      <c r="C45" s="8" t="s">
        <v>1761</v>
      </c>
      <c r="D45" s="6" t="s">
        <v>1762</v>
      </c>
      <c r="E45" s="9" t="s">
        <v>1783</v>
      </c>
      <c r="F45" s="92">
        <v>297932.40999999997</v>
      </c>
      <c r="G45" s="11">
        <v>44231</v>
      </c>
      <c r="H45" s="8" t="s">
        <v>30</v>
      </c>
      <c r="I45" s="8" t="s">
        <v>30</v>
      </c>
      <c r="J45" s="8" t="s">
        <v>1784</v>
      </c>
      <c r="K45" s="89">
        <v>44250</v>
      </c>
      <c r="L45" s="13" t="s">
        <v>369</v>
      </c>
      <c r="M45" s="14" t="s">
        <v>1785</v>
      </c>
      <c r="N45" s="31">
        <v>297932.40999999997</v>
      </c>
      <c r="O45" s="208"/>
      <c r="P45" s="23"/>
      <c r="Q45" s="8"/>
      <c r="R45" s="18">
        <v>44266</v>
      </c>
      <c r="S45" s="19" t="s">
        <v>1786</v>
      </c>
      <c r="T45" s="68" t="s">
        <v>481</v>
      </c>
    </row>
    <row r="46" spans="1:20" ht="54">
      <c r="A46" s="6" t="s">
        <v>62</v>
      </c>
      <c r="B46" s="8" t="s">
        <v>1760</v>
      </c>
      <c r="C46" s="8" t="s">
        <v>1761</v>
      </c>
      <c r="D46" s="6" t="s">
        <v>1762</v>
      </c>
      <c r="E46" s="9" t="s">
        <v>1787</v>
      </c>
      <c r="F46" s="92" t="s">
        <v>1788</v>
      </c>
      <c r="G46" s="11">
        <v>44231</v>
      </c>
      <c r="H46" s="8" t="s">
        <v>30</v>
      </c>
      <c r="I46" s="8" t="s">
        <v>30</v>
      </c>
      <c r="J46" s="8" t="s">
        <v>1789</v>
      </c>
      <c r="K46" s="89">
        <v>44343</v>
      </c>
      <c r="L46" s="13" t="s">
        <v>32</v>
      </c>
      <c r="M46" s="14" t="s">
        <v>1790</v>
      </c>
      <c r="N46" s="217"/>
      <c r="O46" s="31" t="s">
        <v>1788</v>
      </c>
      <c r="P46" s="208"/>
      <c r="Q46" s="8"/>
      <c r="R46" s="18">
        <v>44357</v>
      </c>
      <c r="S46" s="19" t="s">
        <v>411</v>
      </c>
      <c r="T46" s="68" t="s">
        <v>481</v>
      </c>
    </row>
    <row r="47" spans="1:20" ht="54">
      <c r="A47" s="6" t="s">
        <v>62</v>
      </c>
      <c r="B47" s="8" t="s">
        <v>1760</v>
      </c>
      <c r="C47" s="8" t="s">
        <v>1761</v>
      </c>
      <c r="D47" s="6" t="s">
        <v>1762</v>
      </c>
      <c r="E47" s="9" t="s">
        <v>1791</v>
      </c>
      <c r="F47" s="92">
        <v>102830</v>
      </c>
      <c r="G47" s="11">
        <v>44242</v>
      </c>
      <c r="H47" s="8" t="s">
        <v>30</v>
      </c>
      <c r="I47" s="8" t="s">
        <v>30</v>
      </c>
      <c r="J47" s="8" t="s">
        <v>1792</v>
      </c>
      <c r="K47" s="89">
        <v>44252</v>
      </c>
      <c r="L47" s="13" t="s">
        <v>369</v>
      </c>
      <c r="M47" s="14" t="s">
        <v>1793</v>
      </c>
      <c r="N47" s="31">
        <v>102830</v>
      </c>
      <c r="O47" s="208"/>
      <c r="P47" s="23"/>
      <c r="Q47" s="8"/>
      <c r="R47" s="18">
        <v>44280</v>
      </c>
      <c r="S47" s="19" t="s">
        <v>1794</v>
      </c>
      <c r="T47" s="68" t="s">
        <v>481</v>
      </c>
    </row>
    <row r="48" spans="1:20" ht="54">
      <c r="A48" s="6" t="s">
        <v>62</v>
      </c>
      <c r="B48" s="8" t="s">
        <v>1760</v>
      </c>
      <c r="C48" s="8" t="s">
        <v>1761</v>
      </c>
      <c r="D48" s="6" t="s">
        <v>1762</v>
      </c>
      <c r="E48" s="9" t="s">
        <v>1795</v>
      </c>
      <c r="F48" s="92">
        <v>198930.48</v>
      </c>
      <c r="G48" s="11">
        <v>44244</v>
      </c>
      <c r="H48" s="8" t="s">
        <v>30</v>
      </c>
      <c r="I48" s="8" t="s">
        <v>30</v>
      </c>
      <c r="J48" s="8" t="s">
        <v>1796</v>
      </c>
      <c r="K48" s="89">
        <v>44250</v>
      </c>
      <c r="L48" s="13" t="s">
        <v>369</v>
      </c>
      <c r="M48" s="14" t="s">
        <v>1797</v>
      </c>
      <c r="N48" s="31">
        <v>198930.48</v>
      </c>
      <c r="O48" s="208"/>
      <c r="P48" s="23"/>
      <c r="Q48" s="8"/>
      <c r="R48" s="18">
        <v>44273</v>
      </c>
      <c r="S48" s="19" t="s">
        <v>1798</v>
      </c>
      <c r="T48" s="68" t="s">
        <v>481</v>
      </c>
    </row>
    <row r="49" spans="1:20" ht="54">
      <c r="A49" s="6" t="s">
        <v>62</v>
      </c>
      <c r="B49" s="8" t="s">
        <v>1760</v>
      </c>
      <c r="C49" s="8" t="s">
        <v>1761</v>
      </c>
      <c r="D49" s="6" t="s">
        <v>1762</v>
      </c>
      <c r="E49" s="9" t="s">
        <v>1799</v>
      </c>
      <c r="F49" s="92">
        <v>127490.67</v>
      </c>
      <c r="G49" s="11">
        <v>44235</v>
      </c>
      <c r="H49" s="8" t="s">
        <v>30</v>
      </c>
      <c r="I49" s="8" t="s">
        <v>30</v>
      </c>
      <c r="J49" s="8" t="s">
        <v>1800</v>
      </c>
      <c r="K49" s="89">
        <v>44250</v>
      </c>
      <c r="L49" s="13" t="s">
        <v>369</v>
      </c>
      <c r="M49" s="14" t="s">
        <v>1801</v>
      </c>
      <c r="N49" s="31">
        <v>127490.67</v>
      </c>
      <c r="O49" s="208"/>
      <c r="P49" s="23"/>
      <c r="Q49" s="8"/>
      <c r="R49" s="18">
        <v>44378</v>
      </c>
      <c r="S49" s="19" t="s">
        <v>83</v>
      </c>
      <c r="T49" s="68" t="s">
        <v>481</v>
      </c>
    </row>
    <row r="50" spans="1:20" ht="54">
      <c r="A50" s="6" t="s">
        <v>62</v>
      </c>
      <c r="B50" s="8" t="s">
        <v>1760</v>
      </c>
      <c r="C50" s="8" t="s">
        <v>1761</v>
      </c>
      <c r="D50" s="6" t="s">
        <v>1762</v>
      </c>
      <c r="E50" s="9" t="s">
        <v>1802</v>
      </c>
      <c r="F50" s="92">
        <v>116449.37</v>
      </c>
      <c r="G50" s="11">
        <v>44245</v>
      </c>
      <c r="H50" s="8" t="s">
        <v>30</v>
      </c>
      <c r="I50" s="8" t="s">
        <v>30</v>
      </c>
      <c r="J50" s="8" t="s">
        <v>1803</v>
      </c>
      <c r="K50" s="89">
        <v>44252</v>
      </c>
      <c r="L50" s="13" t="s">
        <v>369</v>
      </c>
      <c r="M50" s="14" t="s">
        <v>1804</v>
      </c>
      <c r="N50" s="31">
        <v>116449.37</v>
      </c>
      <c r="O50" s="8"/>
      <c r="P50" s="23"/>
      <c r="Q50" s="8"/>
      <c r="R50" s="18">
        <v>44280</v>
      </c>
      <c r="S50" s="19" t="s">
        <v>1794</v>
      </c>
      <c r="T50" s="68" t="s">
        <v>481</v>
      </c>
    </row>
    <row r="51" spans="1:20" ht="54">
      <c r="A51" s="6" t="s">
        <v>62</v>
      </c>
      <c r="B51" s="8" t="s">
        <v>1760</v>
      </c>
      <c r="C51" s="8" t="s">
        <v>1761</v>
      </c>
      <c r="D51" s="6" t="s">
        <v>1762</v>
      </c>
      <c r="E51" s="9" t="s">
        <v>1805</v>
      </c>
      <c r="F51" s="92">
        <v>5021.72</v>
      </c>
      <c r="G51" s="11">
        <v>44249</v>
      </c>
      <c r="H51" s="8" t="s">
        <v>30</v>
      </c>
      <c r="I51" s="8" t="s">
        <v>30</v>
      </c>
      <c r="J51" s="8" t="s">
        <v>1806</v>
      </c>
      <c r="K51" s="89">
        <v>44250</v>
      </c>
      <c r="L51" s="13" t="s">
        <v>369</v>
      </c>
      <c r="M51" s="14" t="s">
        <v>1807</v>
      </c>
      <c r="N51" s="31">
        <v>5021.72</v>
      </c>
      <c r="O51" s="203"/>
      <c r="P51" s="23"/>
      <c r="Q51" s="8"/>
      <c r="R51" s="18">
        <v>44378</v>
      </c>
      <c r="S51" s="19" t="s">
        <v>83</v>
      </c>
      <c r="T51" s="68" t="s">
        <v>481</v>
      </c>
    </row>
    <row r="52" spans="1:20" ht="54">
      <c r="A52" s="6" t="s">
        <v>62</v>
      </c>
      <c r="B52" s="8" t="s">
        <v>1760</v>
      </c>
      <c r="C52" s="8" t="s">
        <v>1761</v>
      </c>
      <c r="D52" s="6" t="s">
        <v>1762</v>
      </c>
      <c r="E52" s="9" t="s">
        <v>1808</v>
      </c>
      <c r="F52" s="92">
        <v>60747.67</v>
      </c>
      <c r="G52" s="11">
        <v>44249</v>
      </c>
      <c r="H52" s="8" t="s">
        <v>30</v>
      </c>
      <c r="I52" s="8" t="s">
        <v>30</v>
      </c>
      <c r="J52" s="8" t="s">
        <v>1809</v>
      </c>
      <c r="K52" s="89">
        <v>44252</v>
      </c>
      <c r="L52" s="13" t="s">
        <v>369</v>
      </c>
      <c r="M52" s="14" t="s">
        <v>1810</v>
      </c>
      <c r="N52" s="31">
        <v>60747.67</v>
      </c>
      <c r="O52" s="208"/>
      <c r="P52" s="23"/>
      <c r="Q52" s="8"/>
      <c r="R52" s="18">
        <v>44280</v>
      </c>
      <c r="S52" s="19" t="s">
        <v>1794</v>
      </c>
      <c r="T52" s="68" t="s">
        <v>481</v>
      </c>
    </row>
    <row r="53" spans="1:20" ht="54">
      <c r="A53" s="6" t="s">
        <v>62</v>
      </c>
      <c r="B53" s="8" t="s">
        <v>1760</v>
      </c>
      <c r="C53" s="8" t="s">
        <v>1761</v>
      </c>
      <c r="D53" s="6" t="s">
        <v>1762</v>
      </c>
      <c r="E53" s="9" t="s">
        <v>1811</v>
      </c>
      <c r="F53" s="92">
        <v>170021.46</v>
      </c>
      <c r="G53" s="11">
        <v>44257</v>
      </c>
      <c r="H53" s="8" t="s">
        <v>30</v>
      </c>
      <c r="I53" s="8" t="s">
        <v>30</v>
      </c>
      <c r="J53" s="8" t="s">
        <v>1812</v>
      </c>
      <c r="K53" s="89">
        <v>44266</v>
      </c>
      <c r="L53" s="13" t="s">
        <v>32</v>
      </c>
      <c r="M53" s="14" t="s">
        <v>1813</v>
      </c>
      <c r="N53" s="31">
        <v>170021.46</v>
      </c>
      <c r="O53" s="208"/>
      <c r="P53" s="23"/>
      <c r="Q53" s="8"/>
      <c r="R53" s="18">
        <v>44301</v>
      </c>
      <c r="S53" s="19" t="s">
        <v>1651</v>
      </c>
      <c r="T53" s="68" t="s">
        <v>481</v>
      </c>
    </row>
    <row r="54" spans="1:20" ht="54">
      <c r="A54" s="6" t="s">
        <v>62</v>
      </c>
      <c r="B54" s="8" t="s">
        <v>1760</v>
      </c>
      <c r="C54" s="8" t="s">
        <v>1761</v>
      </c>
      <c r="D54" s="6" t="s">
        <v>1762</v>
      </c>
      <c r="E54" s="9" t="s">
        <v>1814</v>
      </c>
      <c r="F54" s="92">
        <v>52660.06</v>
      </c>
      <c r="G54" s="11">
        <v>44257</v>
      </c>
      <c r="H54" s="8" t="s">
        <v>30</v>
      </c>
      <c r="I54" s="8" t="s">
        <v>30</v>
      </c>
      <c r="J54" s="8" t="s">
        <v>1815</v>
      </c>
      <c r="K54" s="89">
        <v>44264</v>
      </c>
      <c r="L54" s="13" t="s">
        <v>369</v>
      </c>
      <c r="M54" s="14" t="s">
        <v>1816</v>
      </c>
      <c r="N54" s="31">
        <v>52660.06</v>
      </c>
      <c r="O54" s="208"/>
      <c r="P54" s="23"/>
      <c r="Q54" s="8"/>
      <c r="R54" s="18">
        <v>44294</v>
      </c>
      <c r="S54" s="19" t="s">
        <v>1686</v>
      </c>
      <c r="T54" s="68" t="s">
        <v>481</v>
      </c>
    </row>
    <row r="55" spans="1:20" ht="54">
      <c r="A55" s="6" t="s">
        <v>62</v>
      </c>
      <c r="B55" s="8" t="s">
        <v>1760</v>
      </c>
      <c r="C55" s="8" t="s">
        <v>1761</v>
      </c>
      <c r="D55" s="6" t="s">
        <v>1762</v>
      </c>
      <c r="E55" s="9" t="s">
        <v>1817</v>
      </c>
      <c r="F55" s="92">
        <v>54451.14</v>
      </c>
      <c r="G55" s="11">
        <v>44257</v>
      </c>
      <c r="H55" s="8" t="s">
        <v>30</v>
      </c>
      <c r="I55" s="8" t="s">
        <v>30</v>
      </c>
      <c r="J55" s="8" t="s">
        <v>1818</v>
      </c>
      <c r="K55" s="89">
        <v>44264</v>
      </c>
      <c r="L55" s="13" t="s">
        <v>369</v>
      </c>
      <c r="M55" s="14" t="s">
        <v>1819</v>
      </c>
      <c r="N55" s="31">
        <v>54451.14</v>
      </c>
      <c r="O55" s="208"/>
      <c r="P55" s="23"/>
      <c r="Q55" s="8"/>
      <c r="R55" s="18">
        <v>44294</v>
      </c>
      <c r="S55" s="19" t="s">
        <v>1686</v>
      </c>
      <c r="T55" s="68" t="s">
        <v>481</v>
      </c>
    </row>
    <row r="56" spans="1:20" ht="54">
      <c r="A56" s="6" t="s">
        <v>62</v>
      </c>
      <c r="B56" s="8" t="s">
        <v>1760</v>
      </c>
      <c r="C56" s="8" t="s">
        <v>1761</v>
      </c>
      <c r="D56" s="6" t="s">
        <v>1762</v>
      </c>
      <c r="E56" s="9" t="s">
        <v>1820</v>
      </c>
      <c r="F56" s="92">
        <v>2500</v>
      </c>
      <c r="G56" s="11">
        <v>44265</v>
      </c>
      <c r="H56" s="8" t="s">
        <v>30</v>
      </c>
      <c r="I56" s="8" t="s">
        <v>30</v>
      </c>
      <c r="J56" s="8" t="s">
        <v>1821</v>
      </c>
      <c r="K56" s="89">
        <v>44266</v>
      </c>
      <c r="L56" s="13" t="s">
        <v>32</v>
      </c>
      <c r="M56" s="14" t="s">
        <v>1822</v>
      </c>
      <c r="N56" s="31">
        <v>2500</v>
      </c>
      <c r="O56" s="208"/>
      <c r="P56" s="23"/>
      <c r="Q56" s="8"/>
      <c r="R56" s="18">
        <v>44378</v>
      </c>
      <c r="S56" s="19" t="s">
        <v>83</v>
      </c>
      <c r="T56" s="68" t="s">
        <v>481</v>
      </c>
    </row>
    <row r="57" spans="1:20" ht="54">
      <c r="A57" s="6" t="s">
        <v>62</v>
      </c>
      <c r="B57" s="8" t="s">
        <v>1760</v>
      </c>
      <c r="C57" s="8" t="s">
        <v>1761</v>
      </c>
      <c r="D57" s="6" t="s">
        <v>1762</v>
      </c>
      <c r="E57" s="9" t="s">
        <v>1823</v>
      </c>
      <c r="F57" s="92">
        <v>50142.62</v>
      </c>
      <c r="G57" s="11">
        <v>44265</v>
      </c>
      <c r="H57" s="8" t="s">
        <v>30</v>
      </c>
      <c r="I57" s="8" t="s">
        <v>30</v>
      </c>
      <c r="J57" s="8" t="s">
        <v>1824</v>
      </c>
      <c r="K57" s="89">
        <v>44266</v>
      </c>
      <c r="L57" s="13" t="s">
        <v>32</v>
      </c>
      <c r="M57" s="14" t="s">
        <v>1825</v>
      </c>
      <c r="N57" s="31">
        <v>50142.62</v>
      </c>
      <c r="O57" s="208"/>
      <c r="P57" s="23"/>
      <c r="Q57" s="8"/>
      <c r="R57" s="18">
        <v>44378</v>
      </c>
      <c r="S57" s="19" t="s">
        <v>83</v>
      </c>
      <c r="T57" s="68" t="s">
        <v>481</v>
      </c>
    </row>
    <row r="58" spans="1:20" ht="54">
      <c r="A58" s="6" t="s">
        <v>62</v>
      </c>
      <c r="B58" s="8" t="s">
        <v>1760</v>
      </c>
      <c r="C58" s="8" t="s">
        <v>1761</v>
      </c>
      <c r="D58" s="6" t="s">
        <v>1762</v>
      </c>
      <c r="E58" s="9" t="s">
        <v>1826</v>
      </c>
      <c r="F58" s="92">
        <v>260700.15</v>
      </c>
      <c r="G58" s="11">
        <v>44273</v>
      </c>
      <c r="H58" s="8" t="s">
        <v>30</v>
      </c>
      <c r="I58" s="8" t="s">
        <v>30</v>
      </c>
      <c r="J58" s="8" t="s">
        <v>1827</v>
      </c>
      <c r="K58" s="89">
        <v>44278</v>
      </c>
      <c r="L58" s="13" t="s">
        <v>32</v>
      </c>
      <c r="M58" s="14" t="s">
        <v>1828</v>
      </c>
      <c r="N58" s="31">
        <v>260700.15</v>
      </c>
      <c r="O58" s="208"/>
      <c r="P58" s="23"/>
      <c r="Q58" s="8"/>
      <c r="R58" s="18">
        <v>44308</v>
      </c>
      <c r="S58" s="19" t="s">
        <v>28</v>
      </c>
      <c r="T58" s="68" t="s">
        <v>481</v>
      </c>
    </row>
    <row r="59" spans="1:20" ht="54">
      <c r="A59" s="6" t="s">
        <v>62</v>
      </c>
      <c r="B59" s="8" t="s">
        <v>1760</v>
      </c>
      <c r="C59" s="8" t="s">
        <v>1761</v>
      </c>
      <c r="D59" s="6" t="s">
        <v>1762</v>
      </c>
      <c r="E59" s="9" t="s">
        <v>1829</v>
      </c>
      <c r="F59" s="92">
        <v>53639.77</v>
      </c>
      <c r="G59" s="11">
        <v>44273</v>
      </c>
      <c r="H59" s="8" t="s">
        <v>30</v>
      </c>
      <c r="I59" s="8" t="s">
        <v>30</v>
      </c>
      <c r="J59" s="8" t="s">
        <v>1830</v>
      </c>
      <c r="K59" s="89">
        <v>44278</v>
      </c>
      <c r="L59" s="13" t="s">
        <v>32</v>
      </c>
      <c r="M59" s="14" t="s">
        <v>1831</v>
      </c>
      <c r="N59" s="31">
        <v>53639.77</v>
      </c>
      <c r="O59" s="208"/>
      <c r="P59" s="23"/>
      <c r="Q59" s="8"/>
      <c r="R59" s="18">
        <v>44308</v>
      </c>
      <c r="S59" s="19" t="s">
        <v>28</v>
      </c>
      <c r="T59" s="68" t="s">
        <v>481</v>
      </c>
    </row>
    <row r="60" spans="1:20" ht="54">
      <c r="A60" s="6" t="s">
        <v>62</v>
      </c>
      <c r="B60" s="8" t="s">
        <v>1760</v>
      </c>
      <c r="C60" s="8" t="s">
        <v>1761</v>
      </c>
      <c r="D60" s="6" t="s">
        <v>1762</v>
      </c>
      <c r="E60" s="9" t="s">
        <v>1832</v>
      </c>
      <c r="F60" s="92">
        <v>163335.85</v>
      </c>
      <c r="G60" s="11">
        <v>44274</v>
      </c>
      <c r="H60" s="8" t="s">
        <v>30</v>
      </c>
      <c r="I60" s="8" t="s">
        <v>30</v>
      </c>
      <c r="J60" s="8" t="s">
        <v>1833</v>
      </c>
      <c r="K60" s="89">
        <v>44278</v>
      </c>
      <c r="L60" s="13" t="s">
        <v>32</v>
      </c>
      <c r="M60" s="14" t="s">
        <v>1834</v>
      </c>
      <c r="N60" s="31">
        <v>163335.85</v>
      </c>
      <c r="O60" s="208"/>
      <c r="P60" s="23"/>
      <c r="Q60" s="8"/>
      <c r="R60" s="18">
        <v>44308</v>
      </c>
      <c r="S60" s="19" t="s">
        <v>28</v>
      </c>
      <c r="T60" s="68" t="s">
        <v>481</v>
      </c>
    </row>
    <row r="61" spans="1:20" ht="54">
      <c r="A61" s="6" t="s">
        <v>62</v>
      </c>
      <c r="B61" s="8" t="s">
        <v>1760</v>
      </c>
      <c r="C61" s="8" t="s">
        <v>1761</v>
      </c>
      <c r="D61" s="6" t="s">
        <v>1762</v>
      </c>
      <c r="E61" s="9" t="s">
        <v>1835</v>
      </c>
      <c r="F61" s="92">
        <v>55430.85</v>
      </c>
      <c r="G61" s="11">
        <v>44279</v>
      </c>
      <c r="H61" s="8" t="s">
        <v>30</v>
      </c>
      <c r="I61" s="8" t="s">
        <v>30</v>
      </c>
      <c r="J61" s="8" t="s">
        <v>1836</v>
      </c>
      <c r="K61" s="89">
        <v>44280</v>
      </c>
      <c r="L61" s="13" t="s">
        <v>32</v>
      </c>
      <c r="M61" s="14" t="s">
        <v>1837</v>
      </c>
      <c r="N61" s="31">
        <v>55430.85</v>
      </c>
      <c r="O61" s="208"/>
      <c r="P61" s="23"/>
      <c r="Q61" s="8"/>
      <c r="R61" s="18">
        <v>44308</v>
      </c>
      <c r="S61" s="19" t="s">
        <v>28</v>
      </c>
      <c r="T61" s="68" t="s">
        <v>481</v>
      </c>
    </row>
    <row r="62" spans="1:20" ht="54">
      <c r="A62" s="6" t="s">
        <v>62</v>
      </c>
      <c r="B62" s="8" t="s">
        <v>1760</v>
      </c>
      <c r="C62" s="8" t="s">
        <v>1761</v>
      </c>
      <c r="D62" s="6" t="s">
        <v>1762</v>
      </c>
      <c r="E62" s="9" t="s">
        <v>1838</v>
      </c>
      <c r="F62" s="92">
        <v>102236.15</v>
      </c>
      <c r="G62" s="11">
        <v>44279</v>
      </c>
      <c r="H62" s="8" t="s">
        <v>30</v>
      </c>
      <c r="I62" s="8" t="s">
        <v>30</v>
      </c>
      <c r="J62" s="8" t="s">
        <v>1839</v>
      </c>
      <c r="K62" s="89">
        <v>44299</v>
      </c>
      <c r="L62" s="13" t="s">
        <v>32</v>
      </c>
      <c r="M62" s="14" t="s">
        <v>1840</v>
      </c>
      <c r="N62" s="225"/>
      <c r="O62" s="31">
        <v>102236.15</v>
      </c>
      <c r="P62" s="208"/>
      <c r="Q62" s="8"/>
      <c r="R62" s="18">
        <v>44315</v>
      </c>
      <c r="S62" s="19" t="s">
        <v>55</v>
      </c>
      <c r="T62" s="68" t="s">
        <v>481</v>
      </c>
    </row>
    <row r="63" spans="1:20" ht="54">
      <c r="A63" s="6" t="s">
        <v>62</v>
      </c>
      <c r="B63" s="8" t="s">
        <v>1760</v>
      </c>
      <c r="C63" s="8" t="s">
        <v>1761</v>
      </c>
      <c r="D63" s="6" t="s">
        <v>1762</v>
      </c>
      <c r="E63" s="9" t="s">
        <v>1841</v>
      </c>
      <c r="F63" s="92">
        <v>55430.85</v>
      </c>
      <c r="G63" s="11">
        <v>44279</v>
      </c>
      <c r="H63" s="8" t="s">
        <v>30</v>
      </c>
      <c r="I63" s="8" t="s">
        <v>30</v>
      </c>
      <c r="J63" s="8" t="s">
        <v>1842</v>
      </c>
      <c r="K63" s="89">
        <v>44280</v>
      </c>
      <c r="L63" s="13" t="s">
        <v>32</v>
      </c>
      <c r="M63" s="14" t="s">
        <v>1843</v>
      </c>
      <c r="N63" s="31">
        <v>55430.85</v>
      </c>
      <c r="O63" s="208"/>
      <c r="P63" s="23"/>
      <c r="Q63" s="8"/>
      <c r="R63" s="18">
        <v>44308</v>
      </c>
      <c r="S63" s="19" t="s">
        <v>28</v>
      </c>
      <c r="T63" s="68" t="s">
        <v>481</v>
      </c>
    </row>
    <row r="64" spans="1:20" ht="54">
      <c r="A64" s="6" t="s">
        <v>62</v>
      </c>
      <c r="B64" s="8" t="s">
        <v>1760</v>
      </c>
      <c r="C64" s="8" t="s">
        <v>1761</v>
      </c>
      <c r="D64" s="6" t="s">
        <v>1762</v>
      </c>
      <c r="E64" s="9" t="s">
        <v>1844</v>
      </c>
      <c r="F64" s="23">
        <v>54286.364000000001</v>
      </c>
      <c r="G64" s="11">
        <v>44279</v>
      </c>
      <c r="H64" s="8" t="s">
        <v>30</v>
      </c>
      <c r="I64" s="8" t="s">
        <v>30</v>
      </c>
      <c r="J64" s="8" t="s">
        <v>1845</v>
      </c>
      <c r="K64" s="89">
        <v>44342</v>
      </c>
      <c r="L64" s="13" t="s">
        <v>32</v>
      </c>
      <c r="M64" s="14" t="s">
        <v>1846</v>
      </c>
      <c r="N64" s="212"/>
      <c r="O64" s="31">
        <v>54286.36</v>
      </c>
      <c r="P64" s="208"/>
      <c r="Q64" s="8"/>
      <c r="R64" s="18">
        <v>44357</v>
      </c>
      <c r="S64" s="19" t="s">
        <v>411</v>
      </c>
      <c r="T64" s="68" t="s">
        <v>481</v>
      </c>
    </row>
    <row r="65" spans="1:20" ht="54">
      <c r="A65" s="6" t="s">
        <v>62</v>
      </c>
      <c r="B65" s="8" t="s">
        <v>1760</v>
      </c>
      <c r="C65" s="8" t="s">
        <v>1761</v>
      </c>
      <c r="D65" s="6" t="s">
        <v>1762</v>
      </c>
      <c r="E65" s="9" t="s">
        <v>1847</v>
      </c>
      <c r="F65" s="92">
        <v>35180.29</v>
      </c>
      <c r="G65" s="11">
        <v>44279</v>
      </c>
      <c r="H65" s="8" t="s">
        <v>30</v>
      </c>
      <c r="I65" s="8" t="s">
        <v>30</v>
      </c>
      <c r="J65" s="8" t="s">
        <v>1848</v>
      </c>
      <c r="K65" s="89">
        <v>44280</v>
      </c>
      <c r="L65" s="13" t="s">
        <v>32</v>
      </c>
      <c r="M65" s="14" t="s">
        <v>1849</v>
      </c>
      <c r="N65" s="31">
        <v>35180.29</v>
      </c>
      <c r="O65" s="208"/>
      <c r="P65" s="23"/>
      <c r="Q65" s="8"/>
      <c r="R65" s="18">
        <v>44308</v>
      </c>
      <c r="S65" s="19" t="s">
        <v>28</v>
      </c>
      <c r="T65" s="68" t="s">
        <v>481</v>
      </c>
    </row>
    <row r="66" spans="1:20" ht="54">
      <c r="A66" s="6" t="s">
        <v>62</v>
      </c>
      <c r="B66" s="8" t="s">
        <v>1760</v>
      </c>
      <c r="C66" s="8" t="s">
        <v>1761</v>
      </c>
      <c r="D66" s="6" t="s">
        <v>1762</v>
      </c>
      <c r="E66" s="9" t="s">
        <v>1850</v>
      </c>
      <c r="F66" s="92">
        <v>4612.1400000000003</v>
      </c>
      <c r="G66" s="11">
        <v>44279</v>
      </c>
      <c r="H66" s="8" t="s">
        <v>30</v>
      </c>
      <c r="I66" s="8" t="s">
        <v>30</v>
      </c>
      <c r="J66" s="8" t="s">
        <v>1851</v>
      </c>
      <c r="K66" s="89">
        <v>44299</v>
      </c>
      <c r="L66" s="13" t="s">
        <v>32</v>
      </c>
      <c r="M66" s="14" t="s">
        <v>1852</v>
      </c>
      <c r="N66" s="212"/>
      <c r="O66" s="31">
        <v>4612.1400000000003</v>
      </c>
      <c r="P66" s="208"/>
      <c r="Q66" s="8"/>
      <c r="R66" s="18">
        <v>44315</v>
      </c>
      <c r="S66" s="19" t="s">
        <v>55</v>
      </c>
      <c r="T66" s="68" t="s">
        <v>481</v>
      </c>
    </row>
    <row r="67" spans="1:20" ht="54">
      <c r="A67" s="6" t="s">
        <v>62</v>
      </c>
      <c r="B67" s="8" t="s">
        <v>1760</v>
      </c>
      <c r="C67" s="8" t="s">
        <v>1761</v>
      </c>
      <c r="D67" s="6" t="s">
        <v>1762</v>
      </c>
      <c r="E67" s="9" t="s">
        <v>1853</v>
      </c>
      <c r="F67" s="92">
        <v>596303.47</v>
      </c>
      <c r="G67" s="11">
        <v>44281</v>
      </c>
      <c r="H67" s="8" t="s">
        <v>30</v>
      </c>
      <c r="I67" s="8" t="s">
        <v>30</v>
      </c>
      <c r="J67" s="8" t="s">
        <v>1854</v>
      </c>
      <c r="K67" s="89">
        <v>44299</v>
      </c>
      <c r="L67" s="13" t="s">
        <v>32</v>
      </c>
      <c r="M67" s="14" t="s">
        <v>1855</v>
      </c>
      <c r="N67" s="212"/>
      <c r="O67" s="31">
        <v>596303.47</v>
      </c>
      <c r="P67" s="208"/>
      <c r="Q67" s="8"/>
      <c r="R67" s="18">
        <v>44315</v>
      </c>
      <c r="S67" s="19" t="s">
        <v>55</v>
      </c>
      <c r="T67" s="68" t="s">
        <v>481</v>
      </c>
    </row>
    <row r="68" spans="1:20" ht="54">
      <c r="A68" s="6" t="s">
        <v>62</v>
      </c>
      <c r="B68" s="8" t="s">
        <v>1760</v>
      </c>
      <c r="C68" s="8" t="s">
        <v>1761</v>
      </c>
      <c r="D68" s="6" t="s">
        <v>1762</v>
      </c>
      <c r="E68" s="9" t="s">
        <v>1856</v>
      </c>
      <c r="F68" s="92">
        <v>56736.1</v>
      </c>
      <c r="G68" s="11">
        <v>44281</v>
      </c>
      <c r="H68" s="8" t="s">
        <v>30</v>
      </c>
      <c r="I68" s="8" t="s">
        <v>30</v>
      </c>
      <c r="J68" s="8" t="s">
        <v>1857</v>
      </c>
      <c r="K68" s="89">
        <v>44299</v>
      </c>
      <c r="L68" s="13" t="s">
        <v>32</v>
      </c>
      <c r="M68" s="14" t="s">
        <v>1858</v>
      </c>
      <c r="N68" s="212"/>
      <c r="O68" s="31">
        <v>56736.1</v>
      </c>
      <c r="P68" s="208"/>
      <c r="Q68" s="8"/>
      <c r="R68" s="18">
        <v>44315</v>
      </c>
      <c r="S68" s="19" t="s">
        <v>55</v>
      </c>
      <c r="T68" s="68" t="s">
        <v>481</v>
      </c>
    </row>
    <row r="69" spans="1:20" ht="54">
      <c r="A69" s="6" t="s">
        <v>62</v>
      </c>
      <c r="B69" s="8" t="s">
        <v>1760</v>
      </c>
      <c r="C69" s="8" t="s">
        <v>1761</v>
      </c>
      <c r="D69" s="6" t="s">
        <v>1762</v>
      </c>
      <c r="E69" s="9" t="s">
        <v>1859</v>
      </c>
      <c r="F69" s="92">
        <v>43283.45</v>
      </c>
      <c r="G69" s="11">
        <v>44281</v>
      </c>
      <c r="H69" s="8" t="s">
        <v>30</v>
      </c>
      <c r="I69" s="8" t="s">
        <v>30</v>
      </c>
      <c r="J69" s="8" t="s">
        <v>1860</v>
      </c>
      <c r="K69" s="89">
        <v>44299</v>
      </c>
      <c r="L69" s="13" t="s">
        <v>32</v>
      </c>
      <c r="M69" s="14" t="s">
        <v>1861</v>
      </c>
      <c r="N69" s="212"/>
      <c r="O69" s="31">
        <v>43283.45</v>
      </c>
      <c r="P69" s="208"/>
      <c r="Q69" s="8"/>
      <c r="R69" s="18">
        <v>44315</v>
      </c>
      <c r="S69" s="19" t="s">
        <v>55</v>
      </c>
      <c r="T69" s="68" t="s">
        <v>481</v>
      </c>
    </row>
    <row r="70" spans="1:20" ht="54">
      <c r="A70" s="6" t="s">
        <v>62</v>
      </c>
      <c r="B70" s="8" t="s">
        <v>1760</v>
      </c>
      <c r="C70" s="8" t="s">
        <v>1761</v>
      </c>
      <c r="D70" s="6" t="s">
        <v>1762</v>
      </c>
      <c r="E70" s="9" t="s">
        <v>1862</v>
      </c>
      <c r="F70" s="92">
        <v>54286.36</v>
      </c>
      <c r="G70" s="11">
        <v>44292</v>
      </c>
      <c r="H70" s="8" t="s">
        <v>30</v>
      </c>
      <c r="I70" s="8" t="s">
        <v>30</v>
      </c>
      <c r="J70" s="8" t="s">
        <v>1863</v>
      </c>
      <c r="K70" s="89">
        <v>44299</v>
      </c>
      <c r="L70" s="13" t="s">
        <v>32</v>
      </c>
      <c r="M70" s="14" t="s">
        <v>1864</v>
      </c>
      <c r="N70" s="212"/>
      <c r="O70" s="31">
        <v>54286.36</v>
      </c>
      <c r="P70" s="208"/>
      <c r="Q70" s="8"/>
      <c r="R70" s="18">
        <v>44322</v>
      </c>
      <c r="S70" s="19" t="s">
        <v>43</v>
      </c>
      <c r="T70" s="68" t="s">
        <v>481</v>
      </c>
    </row>
    <row r="71" spans="1:20" ht="54">
      <c r="A71" s="6" t="s">
        <v>62</v>
      </c>
      <c r="B71" s="8" t="s">
        <v>1760</v>
      </c>
      <c r="C71" s="8" t="s">
        <v>1761</v>
      </c>
      <c r="D71" s="6" t="s">
        <v>1762</v>
      </c>
      <c r="E71" s="9" t="s">
        <v>1865</v>
      </c>
      <c r="F71" s="92">
        <v>55464.85</v>
      </c>
      <c r="G71" s="11">
        <v>44292</v>
      </c>
      <c r="H71" s="8" t="s">
        <v>30</v>
      </c>
      <c r="I71" s="8" t="s">
        <v>30</v>
      </c>
      <c r="J71" s="8" t="s">
        <v>1866</v>
      </c>
      <c r="K71" s="89">
        <v>44299</v>
      </c>
      <c r="L71" s="13" t="s">
        <v>32</v>
      </c>
      <c r="M71" s="14" t="s">
        <v>1867</v>
      </c>
      <c r="N71" s="212"/>
      <c r="O71" s="31">
        <v>55464.85</v>
      </c>
      <c r="P71" s="208"/>
      <c r="Q71" s="8"/>
      <c r="R71" s="18">
        <v>44322</v>
      </c>
      <c r="S71" s="19" t="s">
        <v>43</v>
      </c>
      <c r="T71" s="68" t="s">
        <v>481</v>
      </c>
    </row>
    <row r="72" spans="1:20" ht="54">
      <c r="A72" s="6" t="s">
        <v>62</v>
      </c>
      <c r="B72" s="8" t="s">
        <v>1760</v>
      </c>
      <c r="C72" s="8" t="s">
        <v>1761</v>
      </c>
      <c r="D72" s="6" t="s">
        <v>1762</v>
      </c>
      <c r="E72" s="9" t="s">
        <v>1868</v>
      </c>
      <c r="F72" s="92">
        <v>70464.84</v>
      </c>
      <c r="G72" s="11">
        <v>44292</v>
      </c>
      <c r="H72" s="8" t="s">
        <v>30</v>
      </c>
      <c r="I72" s="8" t="s">
        <v>30</v>
      </c>
      <c r="J72" s="8" t="s">
        <v>1869</v>
      </c>
      <c r="K72" s="89">
        <v>44299</v>
      </c>
      <c r="L72" s="13" t="s">
        <v>32</v>
      </c>
      <c r="M72" s="14" t="s">
        <v>1870</v>
      </c>
      <c r="N72" s="212"/>
      <c r="O72" s="31">
        <v>70464.84</v>
      </c>
      <c r="P72" s="208"/>
      <c r="Q72" s="8"/>
      <c r="R72" s="18">
        <v>44322</v>
      </c>
      <c r="S72" s="19" t="s">
        <v>43</v>
      </c>
      <c r="T72" s="68" t="s">
        <v>481</v>
      </c>
    </row>
    <row r="73" spans="1:20" ht="54">
      <c r="A73" s="6" t="s">
        <v>62</v>
      </c>
      <c r="B73" s="8" t="s">
        <v>1760</v>
      </c>
      <c r="C73" s="8" t="s">
        <v>1761</v>
      </c>
      <c r="D73" s="6" t="s">
        <v>1762</v>
      </c>
      <c r="E73" s="9" t="s">
        <v>1871</v>
      </c>
      <c r="F73" s="92">
        <v>101022</v>
      </c>
      <c r="G73" s="11">
        <v>44293</v>
      </c>
      <c r="H73" s="8" t="s">
        <v>30</v>
      </c>
      <c r="I73" s="8" t="s">
        <v>30</v>
      </c>
      <c r="J73" s="8" t="s">
        <v>1872</v>
      </c>
      <c r="K73" s="89">
        <v>44299</v>
      </c>
      <c r="L73" s="13" t="s">
        <v>32</v>
      </c>
      <c r="M73" s="14" t="s">
        <v>1873</v>
      </c>
      <c r="N73" s="212"/>
      <c r="O73" s="31">
        <v>101022</v>
      </c>
      <c r="P73" s="208"/>
      <c r="Q73" s="8"/>
      <c r="R73" s="18">
        <v>44322</v>
      </c>
      <c r="S73" s="19" t="s">
        <v>43</v>
      </c>
      <c r="T73" s="68" t="s">
        <v>481</v>
      </c>
    </row>
    <row r="74" spans="1:20" ht="54">
      <c r="A74" s="6" t="s">
        <v>62</v>
      </c>
      <c r="B74" s="28" t="s">
        <v>1760</v>
      </c>
      <c r="C74" s="28" t="s">
        <v>1761</v>
      </c>
      <c r="D74" s="6" t="s">
        <v>1762</v>
      </c>
      <c r="E74" s="65" t="s">
        <v>1874</v>
      </c>
      <c r="F74" s="114">
        <v>242498.03</v>
      </c>
      <c r="G74" s="71">
        <v>44298</v>
      </c>
      <c r="H74" s="28" t="s">
        <v>30</v>
      </c>
      <c r="I74" s="28" t="s">
        <v>30</v>
      </c>
      <c r="J74" s="28" t="s">
        <v>1875</v>
      </c>
      <c r="K74" s="226">
        <v>44306</v>
      </c>
      <c r="L74" s="73" t="s">
        <v>32</v>
      </c>
      <c r="M74" s="14" t="s">
        <v>1876</v>
      </c>
      <c r="N74" s="212"/>
      <c r="O74" s="31">
        <v>242498.03</v>
      </c>
      <c r="P74" s="208"/>
      <c r="Q74" s="8"/>
      <c r="R74" s="18">
        <v>44329</v>
      </c>
      <c r="S74" s="19" t="s">
        <v>371</v>
      </c>
      <c r="T74" s="68" t="s">
        <v>481</v>
      </c>
    </row>
    <row r="75" spans="1:20" ht="54">
      <c r="A75" s="6" t="s">
        <v>62</v>
      </c>
      <c r="B75" s="28" t="s">
        <v>1760</v>
      </c>
      <c r="C75" s="28" t="s">
        <v>1761</v>
      </c>
      <c r="D75" s="6" t="s">
        <v>1762</v>
      </c>
      <c r="E75" s="65" t="s">
        <v>1877</v>
      </c>
      <c r="F75" s="114">
        <v>97660.800000000003</v>
      </c>
      <c r="G75" s="71">
        <v>44299</v>
      </c>
      <c r="H75" s="28" t="s">
        <v>30</v>
      </c>
      <c r="I75" s="28" t="s">
        <v>30</v>
      </c>
      <c r="J75" s="28" t="s">
        <v>1878</v>
      </c>
      <c r="K75" s="226">
        <v>44306</v>
      </c>
      <c r="L75" s="73" t="s">
        <v>32</v>
      </c>
      <c r="M75" s="14" t="s">
        <v>1879</v>
      </c>
      <c r="N75" s="212"/>
      <c r="O75" s="31">
        <v>97660.800000000003</v>
      </c>
      <c r="P75" s="208"/>
      <c r="Q75" s="8"/>
      <c r="R75" s="18">
        <v>44329</v>
      </c>
      <c r="S75" s="19" t="s">
        <v>371</v>
      </c>
      <c r="T75" s="68" t="s">
        <v>481</v>
      </c>
    </row>
    <row r="76" spans="1:20" ht="54">
      <c r="A76" s="6" t="s">
        <v>62</v>
      </c>
      <c r="B76" s="28" t="s">
        <v>1760</v>
      </c>
      <c r="C76" s="28" t="s">
        <v>1761</v>
      </c>
      <c r="D76" s="6" t="s">
        <v>1762</v>
      </c>
      <c r="E76" s="65" t="s">
        <v>1880</v>
      </c>
      <c r="F76" s="114">
        <v>54286.36</v>
      </c>
      <c r="G76" s="71">
        <v>44299</v>
      </c>
      <c r="H76" s="28" t="s">
        <v>30</v>
      </c>
      <c r="I76" s="28" t="s">
        <v>30</v>
      </c>
      <c r="J76" s="28" t="s">
        <v>1881</v>
      </c>
      <c r="K76" s="226">
        <v>44306</v>
      </c>
      <c r="L76" s="73" t="s">
        <v>32</v>
      </c>
      <c r="M76" s="14" t="s">
        <v>1882</v>
      </c>
      <c r="N76" s="212"/>
      <c r="O76" s="31">
        <v>54286.36</v>
      </c>
      <c r="P76" s="208"/>
      <c r="Q76" s="8"/>
      <c r="R76" s="18">
        <v>44329</v>
      </c>
      <c r="S76" s="19" t="s">
        <v>371</v>
      </c>
      <c r="T76" s="68" t="s">
        <v>481</v>
      </c>
    </row>
    <row r="77" spans="1:20" ht="54">
      <c r="A77" s="6" t="s">
        <v>62</v>
      </c>
      <c r="B77" s="28" t="s">
        <v>1760</v>
      </c>
      <c r="C77" s="28" t="s">
        <v>1761</v>
      </c>
      <c r="D77" s="6" t="s">
        <v>1762</v>
      </c>
      <c r="E77" s="65" t="s">
        <v>1883</v>
      </c>
      <c r="F77" s="114">
        <v>54286.36</v>
      </c>
      <c r="G77" s="71">
        <v>44299</v>
      </c>
      <c r="H77" s="28" t="s">
        <v>30</v>
      </c>
      <c r="I77" s="28" t="s">
        <v>30</v>
      </c>
      <c r="J77" s="28" t="s">
        <v>1884</v>
      </c>
      <c r="K77" s="226">
        <v>44306</v>
      </c>
      <c r="L77" s="73" t="s">
        <v>32</v>
      </c>
      <c r="M77" s="14" t="s">
        <v>1885</v>
      </c>
      <c r="N77" s="212"/>
      <c r="O77" s="31">
        <v>54286.36</v>
      </c>
      <c r="P77" s="208"/>
      <c r="Q77" s="8"/>
      <c r="R77" s="18">
        <v>44329</v>
      </c>
      <c r="S77" s="19" t="s">
        <v>371</v>
      </c>
      <c r="T77" s="68" t="s">
        <v>481</v>
      </c>
    </row>
    <row r="78" spans="1:20" ht="54">
      <c r="A78" s="6" t="s">
        <v>62</v>
      </c>
      <c r="B78" s="28" t="s">
        <v>1760</v>
      </c>
      <c r="C78" s="28" t="s">
        <v>1761</v>
      </c>
      <c r="D78" s="6" t="s">
        <v>1762</v>
      </c>
      <c r="E78" s="65" t="s">
        <v>1886</v>
      </c>
      <c r="F78" s="114">
        <v>52507.66</v>
      </c>
      <c r="G78" s="71">
        <v>44299</v>
      </c>
      <c r="H78" s="28" t="s">
        <v>30</v>
      </c>
      <c r="I78" s="28" t="s">
        <v>30</v>
      </c>
      <c r="J78" s="28" t="s">
        <v>1887</v>
      </c>
      <c r="K78" s="226">
        <v>44306</v>
      </c>
      <c r="L78" s="73" t="s">
        <v>32</v>
      </c>
      <c r="M78" s="14" t="s">
        <v>1888</v>
      </c>
      <c r="N78" s="212"/>
      <c r="O78" s="31">
        <v>52507.66</v>
      </c>
      <c r="P78" s="208"/>
      <c r="Q78" s="8"/>
      <c r="R78" s="18">
        <v>44329</v>
      </c>
      <c r="S78" s="19" t="s">
        <v>371</v>
      </c>
      <c r="T78" s="68" t="s">
        <v>481</v>
      </c>
    </row>
    <row r="79" spans="1:20" ht="54">
      <c r="A79" s="6" t="s">
        <v>62</v>
      </c>
      <c r="B79" s="28" t="s">
        <v>1760</v>
      </c>
      <c r="C79" s="28" t="s">
        <v>1761</v>
      </c>
      <c r="D79" s="6" t="s">
        <v>1762</v>
      </c>
      <c r="E79" s="65" t="s">
        <v>1889</v>
      </c>
      <c r="F79" s="114">
        <v>50974.63</v>
      </c>
      <c r="G79" s="71">
        <v>44301</v>
      </c>
      <c r="H79" s="28" t="s">
        <v>30</v>
      </c>
      <c r="I79" s="28" t="s">
        <v>30</v>
      </c>
      <c r="J79" s="28" t="s">
        <v>1890</v>
      </c>
      <c r="K79" s="226">
        <v>44308</v>
      </c>
      <c r="L79" s="73" t="s">
        <v>32</v>
      </c>
      <c r="M79" s="14" t="s">
        <v>1891</v>
      </c>
      <c r="N79" s="212"/>
      <c r="O79" s="31">
        <v>50974.63</v>
      </c>
      <c r="P79" s="208"/>
      <c r="Q79" s="8"/>
      <c r="R79" s="18">
        <v>44378</v>
      </c>
      <c r="S79" s="19" t="s">
        <v>83</v>
      </c>
      <c r="T79" s="68" t="s">
        <v>481</v>
      </c>
    </row>
    <row r="80" spans="1:20" ht="54">
      <c r="A80" s="6" t="s">
        <v>62</v>
      </c>
      <c r="B80" s="28" t="s">
        <v>1760</v>
      </c>
      <c r="C80" s="28" t="s">
        <v>1761</v>
      </c>
      <c r="D80" s="6" t="s">
        <v>1762</v>
      </c>
      <c r="E80" s="65" t="s">
        <v>1892</v>
      </c>
      <c r="F80" s="114">
        <v>509503.7</v>
      </c>
      <c r="G80" s="71">
        <v>44306</v>
      </c>
      <c r="H80" s="28" t="s">
        <v>30</v>
      </c>
      <c r="I80" s="28" t="s">
        <v>30</v>
      </c>
      <c r="J80" s="28" t="s">
        <v>1893</v>
      </c>
      <c r="K80" s="226">
        <v>44327</v>
      </c>
      <c r="L80" s="73" t="s">
        <v>32</v>
      </c>
      <c r="M80" s="14" t="s">
        <v>1894</v>
      </c>
      <c r="N80" s="212"/>
      <c r="O80" s="31">
        <v>509503.7</v>
      </c>
      <c r="P80" s="208"/>
      <c r="Q80" s="8"/>
      <c r="R80" s="18">
        <v>44350</v>
      </c>
      <c r="S80" s="19" t="s">
        <v>427</v>
      </c>
      <c r="T80" s="68" t="s">
        <v>481</v>
      </c>
    </row>
    <row r="81" spans="1:20" ht="54">
      <c r="A81" s="6" t="s">
        <v>62</v>
      </c>
      <c r="B81" s="28" t="s">
        <v>1760</v>
      </c>
      <c r="C81" s="28" t="s">
        <v>1761</v>
      </c>
      <c r="D81" s="6" t="s">
        <v>1762</v>
      </c>
      <c r="E81" s="65" t="s">
        <v>1895</v>
      </c>
      <c r="F81" s="114">
        <v>14831.25</v>
      </c>
      <c r="G81" s="71">
        <v>44306</v>
      </c>
      <c r="H81" s="28" t="s">
        <v>30</v>
      </c>
      <c r="I81" s="28" t="s">
        <v>30</v>
      </c>
      <c r="J81" s="28" t="s">
        <v>1896</v>
      </c>
      <c r="K81" s="226">
        <v>44329</v>
      </c>
      <c r="L81" s="73" t="s">
        <v>32</v>
      </c>
      <c r="M81" s="14" t="s">
        <v>1897</v>
      </c>
      <c r="N81" s="212"/>
      <c r="O81" s="31">
        <v>14831.25</v>
      </c>
      <c r="P81" s="208"/>
      <c r="Q81" s="8"/>
      <c r="R81" s="18">
        <v>44350</v>
      </c>
      <c r="S81" s="19" t="s">
        <v>427</v>
      </c>
      <c r="T81" s="68" t="s">
        <v>481</v>
      </c>
    </row>
    <row r="82" spans="1:20" ht="54">
      <c r="A82" s="6" t="s">
        <v>62</v>
      </c>
      <c r="B82" s="28" t="s">
        <v>1760</v>
      </c>
      <c r="C82" s="28" t="s">
        <v>1761</v>
      </c>
      <c r="D82" s="6" t="s">
        <v>1762</v>
      </c>
      <c r="E82" s="65" t="s">
        <v>1898</v>
      </c>
      <c r="F82" s="114">
        <v>54286.36</v>
      </c>
      <c r="G82" s="71">
        <v>44313</v>
      </c>
      <c r="H82" s="28" t="s">
        <v>30</v>
      </c>
      <c r="I82" s="28" t="s">
        <v>30</v>
      </c>
      <c r="J82" s="28" t="s">
        <v>1899</v>
      </c>
      <c r="K82" s="226">
        <v>44329</v>
      </c>
      <c r="L82" s="73" t="s">
        <v>32</v>
      </c>
      <c r="M82" s="14" t="s">
        <v>1900</v>
      </c>
      <c r="N82" s="212"/>
      <c r="O82" s="31">
        <v>54286.36</v>
      </c>
      <c r="P82" s="208"/>
      <c r="Q82" s="8"/>
      <c r="R82" s="18">
        <v>44350</v>
      </c>
      <c r="S82" s="19" t="s">
        <v>427</v>
      </c>
      <c r="T82" s="68" t="s">
        <v>481</v>
      </c>
    </row>
    <row r="83" spans="1:20" ht="54">
      <c r="A83" s="6" t="s">
        <v>62</v>
      </c>
      <c r="B83" s="28" t="s">
        <v>1760</v>
      </c>
      <c r="C83" s="28" t="s">
        <v>1761</v>
      </c>
      <c r="D83" s="6" t="s">
        <v>1762</v>
      </c>
      <c r="E83" s="65" t="s">
        <v>1901</v>
      </c>
      <c r="F83" s="114">
        <v>11300</v>
      </c>
      <c r="G83" s="71">
        <v>44313</v>
      </c>
      <c r="H83" s="28" t="s">
        <v>30</v>
      </c>
      <c r="I83" s="28" t="s">
        <v>30</v>
      </c>
      <c r="J83" s="28" t="s">
        <v>1902</v>
      </c>
      <c r="K83" s="226">
        <v>44329</v>
      </c>
      <c r="L83" s="73" t="s">
        <v>32</v>
      </c>
      <c r="M83" s="14" t="s">
        <v>1903</v>
      </c>
      <c r="N83" s="212"/>
      <c r="O83" s="31">
        <v>11300</v>
      </c>
      <c r="P83" s="208"/>
      <c r="Q83" s="8"/>
      <c r="R83" s="227">
        <v>44343</v>
      </c>
      <c r="S83" s="19" t="s">
        <v>49</v>
      </c>
      <c r="T83" s="68" t="s">
        <v>481</v>
      </c>
    </row>
    <row r="84" spans="1:20" ht="54">
      <c r="A84" s="6" t="s">
        <v>62</v>
      </c>
      <c r="B84" s="28" t="s">
        <v>1760</v>
      </c>
      <c r="C84" s="28" t="s">
        <v>1761</v>
      </c>
      <c r="D84" s="6" t="s">
        <v>1762</v>
      </c>
      <c r="E84" s="65" t="s">
        <v>1904</v>
      </c>
      <c r="F84" s="114">
        <v>248949.17</v>
      </c>
      <c r="G84" s="71">
        <v>44326</v>
      </c>
      <c r="H84" s="28" t="s">
        <v>30</v>
      </c>
      <c r="I84" s="28" t="s">
        <v>30</v>
      </c>
      <c r="J84" s="28" t="s">
        <v>1905</v>
      </c>
      <c r="K84" s="226">
        <v>44335</v>
      </c>
      <c r="L84" s="73" t="s">
        <v>32</v>
      </c>
      <c r="M84" s="14" t="s">
        <v>1906</v>
      </c>
      <c r="N84" s="212"/>
      <c r="O84" s="31">
        <v>248949.17</v>
      </c>
      <c r="P84" s="208"/>
      <c r="Q84" s="8"/>
      <c r="R84" s="18">
        <v>44357</v>
      </c>
      <c r="S84" s="19" t="s">
        <v>411</v>
      </c>
      <c r="T84" s="68" t="s">
        <v>481</v>
      </c>
    </row>
    <row r="85" spans="1:20" ht="54">
      <c r="A85" s="6" t="s">
        <v>62</v>
      </c>
      <c r="B85" s="28" t="s">
        <v>1760</v>
      </c>
      <c r="C85" s="28" t="s">
        <v>1761</v>
      </c>
      <c r="D85" s="6" t="s">
        <v>1762</v>
      </c>
      <c r="E85" s="65" t="s">
        <v>1907</v>
      </c>
      <c r="F85" s="114">
        <v>58807.39</v>
      </c>
      <c r="G85" s="71">
        <v>44326</v>
      </c>
      <c r="H85" s="28" t="s">
        <v>30</v>
      </c>
      <c r="I85" s="28" t="s">
        <v>30</v>
      </c>
      <c r="J85" s="28" t="s">
        <v>1908</v>
      </c>
      <c r="K85" s="89">
        <v>44336</v>
      </c>
      <c r="L85" s="73" t="s">
        <v>32</v>
      </c>
      <c r="M85" s="14" t="s">
        <v>1909</v>
      </c>
      <c r="N85" s="212"/>
      <c r="O85" s="31">
        <v>58807.39</v>
      </c>
      <c r="P85" s="208"/>
      <c r="Q85" s="8"/>
      <c r="R85" s="18">
        <v>44357</v>
      </c>
      <c r="S85" s="19" t="s">
        <v>411</v>
      </c>
      <c r="T85" s="68" t="s">
        <v>481</v>
      </c>
    </row>
    <row r="86" spans="1:20" ht="54">
      <c r="A86" s="6" t="s">
        <v>62</v>
      </c>
      <c r="B86" s="28" t="s">
        <v>1760</v>
      </c>
      <c r="C86" s="28" t="s">
        <v>1761</v>
      </c>
      <c r="D86" s="6" t="s">
        <v>1762</v>
      </c>
      <c r="E86" s="65" t="s">
        <v>1910</v>
      </c>
      <c r="F86" s="114">
        <v>5176.53</v>
      </c>
      <c r="G86" s="71">
        <v>44326</v>
      </c>
      <c r="H86" s="28" t="s">
        <v>30</v>
      </c>
      <c r="I86" s="28" t="s">
        <v>30</v>
      </c>
      <c r="J86" s="28" t="s">
        <v>1754</v>
      </c>
      <c r="K86" s="89">
        <v>44336</v>
      </c>
      <c r="L86" s="73" t="s">
        <v>32</v>
      </c>
      <c r="M86" s="14" t="s">
        <v>1911</v>
      </c>
      <c r="N86" s="212"/>
      <c r="O86" s="31">
        <v>5176.53</v>
      </c>
      <c r="P86" s="208"/>
      <c r="Q86" s="8"/>
      <c r="R86" s="18">
        <v>44357</v>
      </c>
      <c r="S86" s="19" t="s">
        <v>411</v>
      </c>
      <c r="T86" s="68" t="s">
        <v>481</v>
      </c>
    </row>
    <row r="87" spans="1:20" ht="54">
      <c r="A87" s="6" t="s">
        <v>62</v>
      </c>
      <c r="B87" s="28" t="s">
        <v>1760</v>
      </c>
      <c r="C87" s="28" t="s">
        <v>1761</v>
      </c>
      <c r="D87" s="6" t="s">
        <v>1762</v>
      </c>
      <c r="E87" s="65" t="s">
        <v>1912</v>
      </c>
      <c r="F87" s="114">
        <v>83902.5</v>
      </c>
      <c r="G87" s="71">
        <v>44340</v>
      </c>
      <c r="H87" s="28" t="s">
        <v>30</v>
      </c>
      <c r="I87" s="28" t="s">
        <v>30</v>
      </c>
      <c r="J87" s="28" t="s">
        <v>1913</v>
      </c>
      <c r="K87" s="89">
        <v>44342</v>
      </c>
      <c r="L87" s="73" t="s">
        <v>32</v>
      </c>
      <c r="M87" s="14" t="s">
        <v>1914</v>
      </c>
      <c r="N87" s="212"/>
      <c r="O87" s="31">
        <v>83902.5</v>
      </c>
      <c r="P87" s="208"/>
      <c r="Q87" s="8"/>
      <c r="R87" s="18">
        <v>44371</v>
      </c>
      <c r="S87" s="19" t="s">
        <v>77</v>
      </c>
      <c r="T87" s="68" t="s">
        <v>481</v>
      </c>
    </row>
    <row r="88" spans="1:20" ht="54">
      <c r="A88" s="6" t="s">
        <v>62</v>
      </c>
      <c r="B88" s="28" t="s">
        <v>1760</v>
      </c>
      <c r="C88" s="28" t="s">
        <v>1761</v>
      </c>
      <c r="D88" s="6" t="s">
        <v>1762</v>
      </c>
      <c r="E88" s="65" t="s">
        <v>1915</v>
      </c>
      <c r="F88" s="114">
        <v>46613.574000000001</v>
      </c>
      <c r="G88" s="71">
        <v>44340</v>
      </c>
      <c r="H88" s="28" t="s">
        <v>30</v>
      </c>
      <c r="I88" s="28" t="s">
        <v>30</v>
      </c>
      <c r="J88" s="28" t="s">
        <v>1916</v>
      </c>
      <c r="K88" s="89">
        <v>44342</v>
      </c>
      <c r="L88" s="73" t="s">
        <v>32</v>
      </c>
      <c r="M88" s="14" t="s">
        <v>1917</v>
      </c>
      <c r="N88" s="217"/>
      <c r="O88" s="31">
        <v>46613.574000000001</v>
      </c>
      <c r="P88" s="208"/>
      <c r="Q88" s="8"/>
      <c r="R88" s="18">
        <v>44371</v>
      </c>
      <c r="S88" s="19" t="s">
        <v>77</v>
      </c>
      <c r="T88" s="68" t="s">
        <v>481</v>
      </c>
    </row>
    <row r="89" spans="1:20" ht="54">
      <c r="A89" s="6" t="s">
        <v>62</v>
      </c>
      <c r="B89" s="28" t="s">
        <v>1760</v>
      </c>
      <c r="C89" s="28" t="s">
        <v>1761</v>
      </c>
      <c r="D89" s="6" t="s">
        <v>1762</v>
      </c>
      <c r="E89" s="66" t="s">
        <v>1918</v>
      </c>
      <c r="F89" s="114">
        <v>138259.38</v>
      </c>
      <c r="G89" s="96">
        <v>44349</v>
      </c>
      <c r="H89" s="28" t="s">
        <v>30</v>
      </c>
      <c r="I89" s="28" t="s">
        <v>30</v>
      </c>
      <c r="J89" s="7" t="s">
        <v>1919</v>
      </c>
      <c r="K89" s="87">
        <v>44351</v>
      </c>
      <c r="L89" s="73" t="s">
        <v>32</v>
      </c>
      <c r="M89" s="14" t="s">
        <v>1920</v>
      </c>
      <c r="N89" s="204"/>
      <c r="O89" s="31">
        <v>138259.38</v>
      </c>
      <c r="P89" s="23"/>
      <c r="Q89" s="8"/>
      <c r="R89" s="18">
        <v>44385</v>
      </c>
      <c r="S89" s="19" t="s">
        <v>88</v>
      </c>
      <c r="T89" s="68" t="s">
        <v>481</v>
      </c>
    </row>
    <row r="90" spans="1:20" ht="54">
      <c r="A90" s="6" t="s">
        <v>62</v>
      </c>
      <c r="B90" s="28" t="s">
        <v>1760</v>
      </c>
      <c r="C90" s="28" t="s">
        <v>1761</v>
      </c>
      <c r="D90" s="6" t="s">
        <v>1762</v>
      </c>
      <c r="E90" s="66" t="s">
        <v>1921</v>
      </c>
      <c r="F90" s="114">
        <v>181000</v>
      </c>
      <c r="G90" s="96">
        <v>44351</v>
      </c>
      <c r="H90" s="28" t="s">
        <v>30</v>
      </c>
      <c r="I90" s="28" t="s">
        <v>30</v>
      </c>
      <c r="J90" s="7" t="s">
        <v>1922</v>
      </c>
      <c r="K90" s="21">
        <v>44358</v>
      </c>
      <c r="L90" s="73" t="s">
        <v>32</v>
      </c>
      <c r="M90" s="14" t="s">
        <v>1923</v>
      </c>
      <c r="N90" s="23"/>
      <c r="O90" s="31">
        <v>181000</v>
      </c>
      <c r="P90" s="23"/>
      <c r="Q90" s="8"/>
      <c r="R90" s="18">
        <v>44392</v>
      </c>
      <c r="S90" s="19" t="s">
        <v>692</v>
      </c>
      <c r="T90" s="68" t="s">
        <v>481</v>
      </c>
    </row>
    <row r="91" spans="1:20" ht="54">
      <c r="A91" s="6" t="s">
        <v>62</v>
      </c>
      <c r="B91" s="28" t="s">
        <v>1760</v>
      </c>
      <c r="C91" s="28" t="s">
        <v>1761</v>
      </c>
      <c r="D91" s="6" t="s">
        <v>1762</v>
      </c>
      <c r="E91" s="66" t="s">
        <v>1924</v>
      </c>
      <c r="F91" s="114">
        <v>57628.9</v>
      </c>
      <c r="G91" s="96">
        <v>44357</v>
      </c>
      <c r="H91" s="28" t="s">
        <v>30</v>
      </c>
      <c r="I91" s="28" t="s">
        <v>30</v>
      </c>
      <c r="J91" s="7" t="s">
        <v>1925</v>
      </c>
      <c r="K91" s="21">
        <v>44357</v>
      </c>
      <c r="L91" s="73" t="s">
        <v>32</v>
      </c>
      <c r="M91" s="14" t="s">
        <v>1926</v>
      </c>
      <c r="N91" s="23"/>
      <c r="O91" s="31">
        <v>57628.9</v>
      </c>
      <c r="P91" s="23"/>
      <c r="Q91" s="8"/>
      <c r="R91" s="18">
        <v>44392</v>
      </c>
      <c r="S91" s="19" t="s">
        <v>692</v>
      </c>
      <c r="T91" s="68" t="s">
        <v>481</v>
      </c>
    </row>
    <row r="92" spans="1:20" ht="54">
      <c r="A92" s="6" t="s">
        <v>62</v>
      </c>
      <c r="B92" s="28" t="s">
        <v>1760</v>
      </c>
      <c r="C92" s="28" t="s">
        <v>1761</v>
      </c>
      <c r="D92" s="6" t="s">
        <v>1762</v>
      </c>
      <c r="E92" s="66" t="s">
        <v>1927</v>
      </c>
      <c r="F92" s="114">
        <v>64463.519999999997</v>
      </c>
      <c r="G92" s="21">
        <v>44361</v>
      </c>
      <c r="H92" s="28" t="s">
        <v>30</v>
      </c>
      <c r="I92" s="28" t="s">
        <v>30</v>
      </c>
      <c r="J92" s="7" t="s">
        <v>1928</v>
      </c>
      <c r="K92" s="21">
        <v>44361</v>
      </c>
      <c r="L92" s="73" t="s">
        <v>32</v>
      </c>
      <c r="M92" s="14" t="s">
        <v>1929</v>
      </c>
      <c r="N92" s="23"/>
      <c r="O92" s="31">
        <v>64463.519999999997</v>
      </c>
      <c r="P92" s="23"/>
      <c r="Q92" s="8"/>
      <c r="R92" s="18">
        <v>44392</v>
      </c>
      <c r="S92" s="19" t="s">
        <v>692</v>
      </c>
      <c r="T92" s="68" t="s">
        <v>481</v>
      </c>
    </row>
    <row r="93" spans="1:20" ht="54">
      <c r="A93" s="6" t="s">
        <v>62</v>
      </c>
      <c r="B93" s="28" t="s">
        <v>1760</v>
      </c>
      <c r="C93" s="28" t="s">
        <v>1761</v>
      </c>
      <c r="D93" s="6" t="s">
        <v>1762</v>
      </c>
      <c r="E93" s="66" t="s">
        <v>1930</v>
      </c>
      <c r="F93" s="114">
        <v>25636.84</v>
      </c>
      <c r="G93" s="21">
        <v>44361</v>
      </c>
      <c r="H93" s="28" t="s">
        <v>30</v>
      </c>
      <c r="I93" s="28" t="s">
        <v>30</v>
      </c>
      <c r="J93" s="7" t="s">
        <v>1931</v>
      </c>
      <c r="K93" s="21">
        <v>44364</v>
      </c>
      <c r="L93" s="73" t="s">
        <v>32</v>
      </c>
      <c r="M93" s="14" t="s">
        <v>1932</v>
      </c>
      <c r="N93" s="23"/>
      <c r="O93" s="31">
        <v>25636.84</v>
      </c>
      <c r="P93" s="23"/>
      <c r="Q93" s="8"/>
      <c r="R93" s="18">
        <v>44399</v>
      </c>
      <c r="S93" s="19" t="s">
        <v>119</v>
      </c>
      <c r="T93" s="68" t="s">
        <v>481</v>
      </c>
    </row>
    <row r="94" spans="1:20" ht="54">
      <c r="A94" s="6" t="s">
        <v>62</v>
      </c>
      <c r="B94" s="28" t="s">
        <v>1760</v>
      </c>
      <c r="C94" s="28" t="s">
        <v>1761</v>
      </c>
      <c r="D94" s="6" t="s">
        <v>1762</v>
      </c>
      <c r="E94" s="66" t="s">
        <v>1933</v>
      </c>
      <c r="F94" s="114">
        <v>57628.9</v>
      </c>
      <c r="G94" s="21">
        <v>44361</v>
      </c>
      <c r="H94" s="28" t="s">
        <v>30</v>
      </c>
      <c r="I94" s="28" t="s">
        <v>30</v>
      </c>
      <c r="J94" s="7" t="s">
        <v>1934</v>
      </c>
      <c r="K94" s="21">
        <v>44361</v>
      </c>
      <c r="L94" s="73" t="s">
        <v>32</v>
      </c>
      <c r="M94" s="14" t="s">
        <v>1935</v>
      </c>
      <c r="N94" s="23"/>
      <c r="O94" s="31">
        <v>57628.9</v>
      </c>
      <c r="P94" s="23"/>
      <c r="Q94" s="8"/>
      <c r="R94" s="18">
        <v>44392</v>
      </c>
      <c r="S94" s="19" t="s">
        <v>692</v>
      </c>
      <c r="T94" s="68" t="s">
        <v>481</v>
      </c>
    </row>
    <row r="95" spans="1:20" ht="54">
      <c r="A95" s="6" t="s">
        <v>62</v>
      </c>
      <c r="B95" s="28" t="s">
        <v>1760</v>
      </c>
      <c r="C95" s="28" t="s">
        <v>1761</v>
      </c>
      <c r="D95" s="6" t="s">
        <v>1762</v>
      </c>
      <c r="E95" s="66" t="s">
        <v>1936</v>
      </c>
      <c r="F95" s="114">
        <v>552951.03599999996</v>
      </c>
      <c r="G95" s="96">
        <v>44363</v>
      </c>
      <c r="H95" s="28" t="s">
        <v>30</v>
      </c>
      <c r="I95" s="28" t="s">
        <v>30</v>
      </c>
      <c r="J95" s="7" t="s">
        <v>1937</v>
      </c>
      <c r="K95" s="21">
        <v>44364</v>
      </c>
      <c r="L95" s="73" t="s">
        <v>32</v>
      </c>
      <c r="M95" s="14" t="s">
        <v>1938</v>
      </c>
      <c r="N95" s="23"/>
      <c r="O95" s="31">
        <v>552951.04000000004</v>
      </c>
      <c r="P95" s="23"/>
      <c r="Q95" s="8"/>
      <c r="R95" s="18">
        <v>44399</v>
      </c>
      <c r="S95" s="19" t="s">
        <v>119</v>
      </c>
      <c r="T95" s="68" t="s">
        <v>481</v>
      </c>
    </row>
    <row r="96" spans="1:20" ht="54">
      <c r="A96" s="6" t="s">
        <v>62</v>
      </c>
      <c r="B96" s="28" t="s">
        <v>1760</v>
      </c>
      <c r="C96" s="28" t="s">
        <v>1761</v>
      </c>
      <c r="D96" s="6" t="s">
        <v>1762</v>
      </c>
      <c r="E96" s="66" t="s">
        <v>1939</v>
      </c>
      <c r="F96" s="114">
        <v>58773.39</v>
      </c>
      <c r="G96" s="96">
        <v>44364</v>
      </c>
      <c r="H96" s="28" t="s">
        <v>30</v>
      </c>
      <c r="I96" s="28" t="s">
        <v>30</v>
      </c>
      <c r="J96" s="7" t="s">
        <v>1940</v>
      </c>
      <c r="K96" s="21">
        <v>44364</v>
      </c>
      <c r="L96" s="73" t="s">
        <v>32</v>
      </c>
      <c r="M96" s="14" t="s">
        <v>1941</v>
      </c>
      <c r="N96" s="23"/>
      <c r="O96" s="31">
        <v>58773.39</v>
      </c>
      <c r="P96" s="23"/>
      <c r="Q96" s="8"/>
      <c r="R96" s="18">
        <v>44399</v>
      </c>
      <c r="S96" s="19" t="s">
        <v>119</v>
      </c>
      <c r="T96" s="68" t="s">
        <v>481</v>
      </c>
    </row>
    <row r="97" spans="1:20" ht="54">
      <c r="A97" s="6" t="s">
        <v>62</v>
      </c>
      <c r="B97" s="28" t="s">
        <v>1760</v>
      </c>
      <c r="C97" s="28" t="s">
        <v>1761</v>
      </c>
      <c r="D97" s="6" t="s">
        <v>1762</v>
      </c>
      <c r="E97" s="66" t="s">
        <v>1942</v>
      </c>
      <c r="F97" s="114">
        <v>46579.56</v>
      </c>
      <c r="G97" s="96">
        <v>44372</v>
      </c>
      <c r="H97" s="28" t="s">
        <v>30</v>
      </c>
      <c r="I97" s="28" t="s">
        <v>30</v>
      </c>
      <c r="J97" s="7" t="s">
        <v>1943</v>
      </c>
      <c r="K97" s="21">
        <v>44372</v>
      </c>
      <c r="L97" s="73" t="s">
        <v>32</v>
      </c>
      <c r="M97" s="14" t="s">
        <v>1944</v>
      </c>
      <c r="N97" s="23"/>
      <c r="O97" s="31">
        <v>46579.56</v>
      </c>
      <c r="P97" s="23"/>
      <c r="Q97" s="8"/>
      <c r="R97" s="18">
        <v>44406</v>
      </c>
      <c r="S97" s="19" t="s">
        <v>760</v>
      </c>
      <c r="T97" s="68" t="s">
        <v>481</v>
      </c>
    </row>
    <row r="98" spans="1:20" ht="54">
      <c r="A98" s="6" t="s">
        <v>62</v>
      </c>
      <c r="B98" s="28" t="s">
        <v>1760</v>
      </c>
      <c r="C98" s="28" t="s">
        <v>1761</v>
      </c>
      <c r="D98" s="6" t="s">
        <v>1762</v>
      </c>
      <c r="E98" s="66" t="s">
        <v>1945</v>
      </c>
      <c r="F98" s="114">
        <v>49807.33</v>
      </c>
      <c r="G98" s="96">
        <v>44372</v>
      </c>
      <c r="H98" s="28" t="s">
        <v>30</v>
      </c>
      <c r="I98" s="28" t="s">
        <v>30</v>
      </c>
      <c r="J98" s="7" t="s">
        <v>1946</v>
      </c>
      <c r="K98" s="21">
        <v>44372</v>
      </c>
      <c r="L98" s="73" t="s">
        <v>32</v>
      </c>
      <c r="M98" s="14" t="s">
        <v>1947</v>
      </c>
      <c r="N98" s="23"/>
      <c r="O98" s="31">
        <v>49807.33</v>
      </c>
      <c r="P98" s="23"/>
      <c r="Q98" s="8"/>
      <c r="R98" s="18">
        <v>44406</v>
      </c>
      <c r="S98" s="19" t="s">
        <v>760</v>
      </c>
      <c r="T98" s="68" t="s">
        <v>481</v>
      </c>
    </row>
    <row r="99" spans="1:20" ht="54">
      <c r="A99" s="6" t="s">
        <v>62</v>
      </c>
      <c r="B99" s="28" t="s">
        <v>1760</v>
      </c>
      <c r="C99" s="28" t="s">
        <v>1761</v>
      </c>
      <c r="D99" s="6" t="s">
        <v>1762</v>
      </c>
      <c r="E99" s="66" t="s">
        <v>1948</v>
      </c>
      <c r="F99" s="114">
        <v>58773.39</v>
      </c>
      <c r="G99" s="96">
        <v>44382</v>
      </c>
      <c r="H99" s="28" t="s">
        <v>30</v>
      </c>
      <c r="I99" s="28" t="s">
        <v>30</v>
      </c>
      <c r="J99" s="7" t="s">
        <v>1949</v>
      </c>
      <c r="K99" s="21">
        <v>44382</v>
      </c>
      <c r="L99" s="73" t="s">
        <v>32</v>
      </c>
      <c r="M99" s="14" t="s">
        <v>1950</v>
      </c>
      <c r="N99" s="23"/>
      <c r="O99" s="8"/>
      <c r="P99" s="31">
        <v>58773.39</v>
      </c>
      <c r="Q99" s="8"/>
      <c r="R99" s="18">
        <v>44413</v>
      </c>
      <c r="S99" s="19" t="s">
        <v>124</v>
      </c>
      <c r="T99" s="68" t="s">
        <v>481</v>
      </c>
    </row>
    <row r="100" spans="1:20" ht="54">
      <c r="A100" s="6" t="s">
        <v>62</v>
      </c>
      <c r="B100" s="28" t="s">
        <v>1760</v>
      </c>
      <c r="C100" s="28" t="s">
        <v>1761</v>
      </c>
      <c r="D100" s="6" t="s">
        <v>1762</v>
      </c>
      <c r="E100" s="66" t="s">
        <v>1951</v>
      </c>
      <c r="F100" s="114">
        <v>57628.9</v>
      </c>
      <c r="G100" s="96">
        <v>44390</v>
      </c>
      <c r="H100" s="28" t="s">
        <v>30</v>
      </c>
      <c r="I100" s="28" t="s">
        <v>30</v>
      </c>
      <c r="J100" s="7" t="s">
        <v>1952</v>
      </c>
      <c r="K100" s="21">
        <v>44390</v>
      </c>
      <c r="L100" s="73" t="s">
        <v>32</v>
      </c>
      <c r="M100" s="14" t="s">
        <v>1953</v>
      </c>
      <c r="N100" s="23"/>
      <c r="O100" s="8"/>
      <c r="P100" s="31">
        <v>57628.9</v>
      </c>
      <c r="Q100" s="8"/>
      <c r="R100" s="18">
        <v>44427</v>
      </c>
      <c r="S100" s="19" t="s">
        <v>648</v>
      </c>
      <c r="T100" s="68" t="s">
        <v>481</v>
      </c>
    </row>
    <row r="101" spans="1:20" ht="54">
      <c r="A101" s="6" t="s">
        <v>62</v>
      </c>
      <c r="B101" s="28" t="s">
        <v>1760</v>
      </c>
      <c r="C101" s="28" t="s">
        <v>1761</v>
      </c>
      <c r="D101" s="6" t="s">
        <v>1762</v>
      </c>
      <c r="E101" s="66" t="s">
        <v>1954</v>
      </c>
      <c r="F101" s="114">
        <v>30143.88</v>
      </c>
      <c r="G101" s="96">
        <v>44391</v>
      </c>
      <c r="H101" s="28" t="s">
        <v>30</v>
      </c>
      <c r="I101" s="28" t="s">
        <v>30</v>
      </c>
      <c r="J101" s="7" t="s">
        <v>1955</v>
      </c>
      <c r="K101" s="21">
        <v>44391</v>
      </c>
      <c r="L101" s="73" t="s">
        <v>32</v>
      </c>
      <c r="M101" s="14" t="s">
        <v>1956</v>
      </c>
      <c r="N101" s="23"/>
      <c r="O101" s="8"/>
      <c r="P101" s="31">
        <v>30143.88</v>
      </c>
      <c r="Q101" s="8"/>
      <c r="R101" s="18">
        <v>44427</v>
      </c>
      <c r="S101" s="19" t="s">
        <v>648</v>
      </c>
      <c r="T101" s="68" t="s">
        <v>481</v>
      </c>
    </row>
    <row r="102" spans="1:20" ht="54">
      <c r="A102" s="6" t="s">
        <v>62</v>
      </c>
      <c r="B102" s="28" t="s">
        <v>1760</v>
      </c>
      <c r="C102" s="28" t="s">
        <v>1761</v>
      </c>
      <c r="D102" s="6" t="s">
        <v>1762</v>
      </c>
      <c r="E102" s="66" t="s">
        <v>1957</v>
      </c>
      <c r="F102" s="114">
        <v>101444.18</v>
      </c>
      <c r="G102" s="96">
        <v>44391</v>
      </c>
      <c r="H102" s="28" t="s">
        <v>30</v>
      </c>
      <c r="I102" s="28" t="s">
        <v>30</v>
      </c>
      <c r="J102" s="7" t="s">
        <v>1958</v>
      </c>
      <c r="K102" s="21">
        <v>44392</v>
      </c>
      <c r="L102" s="73" t="s">
        <v>32</v>
      </c>
      <c r="M102" s="14" t="s">
        <v>1959</v>
      </c>
      <c r="N102" s="23"/>
      <c r="O102" s="8"/>
      <c r="P102" s="31">
        <v>101444.18</v>
      </c>
      <c r="Q102" s="8"/>
      <c r="R102" s="18">
        <v>44427</v>
      </c>
      <c r="S102" s="19" t="s">
        <v>648</v>
      </c>
      <c r="T102" s="68" t="s">
        <v>481</v>
      </c>
    </row>
    <row r="103" spans="1:20" ht="54">
      <c r="A103" s="6" t="s">
        <v>62</v>
      </c>
      <c r="B103" s="28" t="s">
        <v>1760</v>
      </c>
      <c r="C103" s="28" t="s">
        <v>1761</v>
      </c>
      <c r="D103" s="6" t="s">
        <v>1762</v>
      </c>
      <c r="E103" s="66" t="s">
        <v>1960</v>
      </c>
      <c r="F103" s="114">
        <v>102816.44</v>
      </c>
      <c r="G103" s="96">
        <v>44393</v>
      </c>
      <c r="H103" s="28" t="s">
        <v>30</v>
      </c>
      <c r="I103" s="28" t="s">
        <v>30</v>
      </c>
      <c r="J103" s="7" t="s">
        <v>1961</v>
      </c>
      <c r="K103" s="21">
        <v>44396</v>
      </c>
      <c r="L103" s="73" t="s">
        <v>32</v>
      </c>
      <c r="M103" s="14" t="s">
        <v>1962</v>
      </c>
      <c r="N103" s="23"/>
      <c r="O103" s="8"/>
      <c r="P103" s="31">
        <v>102816.44</v>
      </c>
      <c r="Q103" s="8"/>
      <c r="R103" s="18">
        <v>44427</v>
      </c>
      <c r="S103" s="19" t="s">
        <v>648</v>
      </c>
      <c r="T103" s="68" t="s">
        <v>481</v>
      </c>
    </row>
    <row r="104" spans="1:20" ht="54">
      <c r="A104" s="6" t="s">
        <v>62</v>
      </c>
      <c r="B104" s="28" t="s">
        <v>1760</v>
      </c>
      <c r="C104" s="28" t="s">
        <v>1761</v>
      </c>
      <c r="D104" s="6" t="s">
        <v>1762</v>
      </c>
      <c r="E104" s="66" t="s">
        <v>1963</v>
      </c>
      <c r="F104" s="114">
        <v>566977.78</v>
      </c>
      <c r="G104" s="96">
        <v>44393</v>
      </c>
      <c r="H104" s="28" t="s">
        <v>30</v>
      </c>
      <c r="I104" s="28" t="s">
        <v>30</v>
      </c>
      <c r="J104" s="7" t="s">
        <v>967</v>
      </c>
      <c r="K104" s="21">
        <v>44406</v>
      </c>
      <c r="L104" s="73" t="s">
        <v>32</v>
      </c>
      <c r="M104" s="14" t="s">
        <v>1964</v>
      </c>
      <c r="N104" s="23"/>
      <c r="O104" s="8"/>
      <c r="P104" s="31">
        <v>566977.78</v>
      </c>
      <c r="Q104" s="8"/>
      <c r="R104" s="18">
        <v>44441</v>
      </c>
      <c r="S104" s="19" t="s">
        <v>141</v>
      </c>
      <c r="T104" s="68" t="s">
        <v>481</v>
      </c>
    </row>
    <row r="105" spans="1:20" ht="54">
      <c r="A105" s="6" t="s">
        <v>62</v>
      </c>
      <c r="B105" s="28" t="s">
        <v>1760</v>
      </c>
      <c r="C105" s="28" t="s">
        <v>1761</v>
      </c>
      <c r="D105" s="6" t="s">
        <v>1762</v>
      </c>
      <c r="E105" s="66" t="s">
        <v>1965</v>
      </c>
      <c r="F105" s="114">
        <v>315132.14</v>
      </c>
      <c r="G105" s="96">
        <v>44396</v>
      </c>
      <c r="H105" s="28" t="s">
        <v>30</v>
      </c>
      <c r="I105" s="28" t="s">
        <v>30</v>
      </c>
      <c r="J105" s="7" t="s">
        <v>1966</v>
      </c>
      <c r="K105" s="21">
        <v>44396</v>
      </c>
      <c r="L105" s="73" t="s">
        <v>32</v>
      </c>
      <c r="M105" s="14" t="s">
        <v>1967</v>
      </c>
      <c r="N105" s="23"/>
      <c r="O105" s="8"/>
      <c r="P105" s="31">
        <v>315132.14</v>
      </c>
      <c r="Q105" s="8"/>
      <c r="R105" s="18">
        <v>44427</v>
      </c>
      <c r="S105" s="19" t="s">
        <v>648</v>
      </c>
      <c r="T105" s="68" t="s">
        <v>481</v>
      </c>
    </row>
    <row r="106" spans="1:20" ht="54">
      <c r="A106" s="6" t="s">
        <v>62</v>
      </c>
      <c r="B106" s="28" t="s">
        <v>1760</v>
      </c>
      <c r="C106" s="28" t="s">
        <v>1761</v>
      </c>
      <c r="D106" s="6" t="s">
        <v>1762</v>
      </c>
      <c r="E106" s="66" t="s">
        <v>1968</v>
      </c>
      <c r="F106" s="114">
        <v>89158.48</v>
      </c>
      <c r="G106" s="96">
        <v>44404</v>
      </c>
      <c r="H106" s="28" t="s">
        <v>30</v>
      </c>
      <c r="I106" s="28" t="s">
        <v>30</v>
      </c>
      <c r="J106" s="7" t="s">
        <v>1969</v>
      </c>
      <c r="K106" s="21">
        <v>44405</v>
      </c>
      <c r="L106" s="73" t="s">
        <v>32</v>
      </c>
      <c r="M106" s="14" t="s">
        <v>1970</v>
      </c>
      <c r="N106" s="23"/>
      <c r="O106" s="8"/>
      <c r="P106" s="31">
        <v>89158.48</v>
      </c>
      <c r="Q106" s="8"/>
      <c r="R106" s="18">
        <v>44441</v>
      </c>
      <c r="S106" s="19" t="s">
        <v>141</v>
      </c>
      <c r="T106" s="68" t="s">
        <v>481</v>
      </c>
    </row>
    <row r="107" spans="1:20" ht="54">
      <c r="A107" s="6" t="s">
        <v>62</v>
      </c>
      <c r="B107" s="28" t="s">
        <v>1760</v>
      </c>
      <c r="C107" s="28" t="s">
        <v>1761</v>
      </c>
      <c r="D107" s="6" t="s">
        <v>1762</v>
      </c>
      <c r="E107" s="66" t="s">
        <v>1971</v>
      </c>
      <c r="F107" s="114">
        <v>410884.95</v>
      </c>
      <c r="G107" s="96">
        <v>44405</v>
      </c>
      <c r="H107" s="28" t="s">
        <v>30</v>
      </c>
      <c r="I107" s="28" t="s">
        <v>30</v>
      </c>
      <c r="J107" s="7" t="s">
        <v>1972</v>
      </c>
      <c r="K107" s="21">
        <v>44406</v>
      </c>
      <c r="L107" s="73" t="s">
        <v>32</v>
      </c>
      <c r="M107" s="14" t="s">
        <v>1973</v>
      </c>
      <c r="N107" s="23"/>
      <c r="O107" s="8"/>
      <c r="P107" s="31">
        <v>410884.95</v>
      </c>
      <c r="Q107" s="8"/>
      <c r="R107" s="18">
        <v>44441</v>
      </c>
      <c r="S107" s="19" t="s">
        <v>141</v>
      </c>
      <c r="T107" s="68" t="s">
        <v>481</v>
      </c>
    </row>
    <row r="108" spans="1:20" ht="54">
      <c r="A108" s="6" t="s">
        <v>62</v>
      </c>
      <c r="B108" s="28" t="s">
        <v>1760</v>
      </c>
      <c r="C108" s="28" t="s">
        <v>1761</v>
      </c>
      <c r="D108" s="6" t="s">
        <v>1762</v>
      </c>
      <c r="E108" s="66" t="s">
        <v>1974</v>
      </c>
      <c r="F108" s="114">
        <v>68528.679999999993</v>
      </c>
      <c r="G108" s="21">
        <v>44407</v>
      </c>
      <c r="H108" s="28" t="s">
        <v>30</v>
      </c>
      <c r="I108" s="28" t="s">
        <v>30</v>
      </c>
      <c r="J108" s="7" t="s">
        <v>1975</v>
      </c>
      <c r="K108" s="21">
        <v>44407</v>
      </c>
      <c r="L108" s="73" t="s">
        <v>32</v>
      </c>
      <c r="M108" s="224" t="s">
        <v>1976</v>
      </c>
      <c r="N108" s="23"/>
      <c r="O108" s="8"/>
      <c r="P108" s="31">
        <v>68528.679999999993</v>
      </c>
      <c r="Q108" s="8"/>
      <c r="R108" s="18">
        <v>44441</v>
      </c>
      <c r="S108" s="19" t="s">
        <v>141</v>
      </c>
      <c r="T108" s="68" t="s">
        <v>481</v>
      </c>
    </row>
    <row r="109" spans="1:20" ht="54">
      <c r="A109" s="6" t="s">
        <v>62</v>
      </c>
      <c r="B109" s="28" t="s">
        <v>1760</v>
      </c>
      <c r="C109" s="28" t="s">
        <v>1761</v>
      </c>
      <c r="D109" s="6" t="s">
        <v>1762</v>
      </c>
      <c r="E109" s="66" t="s">
        <v>1977</v>
      </c>
      <c r="F109" s="114">
        <v>58773.39</v>
      </c>
      <c r="G109" s="11">
        <v>44411</v>
      </c>
      <c r="H109" s="28" t="s">
        <v>30</v>
      </c>
      <c r="I109" s="28" t="s">
        <v>30</v>
      </c>
      <c r="J109" s="7" t="s">
        <v>1978</v>
      </c>
      <c r="K109" s="21">
        <v>44411</v>
      </c>
      <c r="L109" s="73" t="s">
        <v>32</v>
      </c>
      <c r="M109" s="14" t="s">
        <v>1979</v>
      </c>
      <c r="N109" s="23"/>
      <c r="O109" s="8"/>
      <c r="P109" s="31">
        <v>58773.39</v>
      </c>
      <c r="Q109" s="8"/>
      <c r="R109" s="18">
        <v>44448</v>
      </c>
      <c r="S109" s="19" t="s">
        <v>159</v>
      </c>
      <c r="T109" s="68" t="s">
        <v>481</v>
      </c>
    </row>
    <row r="110" spans="1:20" ht="54">
      <c r="A110" s="6" t="s">
        <v>62</v>
      </c>
      <c r="B110" s="28" t="s">
        <v>1760</v>
      </c>
      <c r="C110" s="28" t="s">
        <v>1761</v>
      </c>
      <c r="D110" s="6" t="s">
        <v>1762</v>
      </c>
      <c r="E110" s="66" t="s">
        <v>1980</v>
      </c>
      <c r="F110" s="114">
        <v>596164.91</v>
      </c>
      <c r="G110" s="11">
        <v>44411</v>
      </c>
      <c r="H110" s="28" t="s">
        <v>30</v>
      </c>
      <c r="I110" s="28" t="s">
        <v>30</v>
      </c>
      <c r="J110" s="7" t="s">
        <v>1981</v>
      </c>
      <c r="K110" s="21">
        <v>44419</v>
      </c>
      <c r="L110" s="73" t="s">
        <v>32</v>
      </c>
      <c r="M110" s="224" t="s">
        <v>1982</v>
      </c>
      <c r="N110" s="23"/>
      <c r="O110" s="8"/>
      <c r="P110" s="31">
        <v>596164.91</v>
      </c>
      <c r="Q110" s="8"/>
      <c r="R110" s="18">
        <v>44455</v>
      </c>
      <c r="S110" s="19" t="s">
        <v>147</v>
      </c>
      <c r="T110" s="68" t="s">
        <v>481</v>
      </c>
    </row>
    <row r="111" spans="1:20" ht="54">
      <c r="A111" s="6" t="s">
        <v>62</v>
      </c>
      <c r="B111" s="28" t="s">
        <v>1760</v>
      </c>
      <c r="C111" s="28" t="s">
        <v>1761</v>
      </c>
      <c r="D111" s="6" t="s">
        <v>1762</v>
      </c>
      <c r="E111" s="66" t="s">
        <v>1983</v>
      </c>
      <c r="F111" s="114">
        <v>37371.19</v>
      </c>
      <c r="G111" s="21">
        <v>44418</v>
      </c>
      <c r="H111" s="28" t="s">
        <v>30</v>
      </c>
      <c r="I111" s="28" t="s">
        <v>30</v>
      </c>
      <c r="J111" s="7" t="s">
        <v>1984</v>
      </c>
      <c r="K111" s="21">
        <v>44418</v>
      </c>
      <c r="L111" s="73" t="s">
        <v>32</v>
      </c>
      <c r="M111" s="224" t="s">
        <v>1985</v>
      </c>
      <c r="N111" s="23"/>
      <c r="O111" s="8"/>
      <c r="P111" s="31">
        <v>37371.19</v>
      </c>
      <c r="Q111" s="8"/>
      <c r="R111" s="18">
        <v>44455</v>
      </c>
      <c r="S111" s="19" t="s">
        <v>147</v>
      </c>
      <c r="T111" s="68" t="s">
        <v>481</v>
      </c>
    </row>
    <row r="112" spans="1:20" ht="54">
      <c r="A112" s="6" t="s">
        <v>62</v>
      </c>
      <c r="B112" s="28" t="s">
        <v>1760</v>
      </c>
      <c r="C112" s="28" t="s">
        <v>1761</v>
      </c>
      <c r="D112" s="6" t="s">
        <v>1762</v>
      </c>
      <c r="E112" s="66" t="s">
        <v>1986</v>
      </c>
      <c r="F112" s="114">
        <v>2500</v>
      </c>
      <c r="G112" s="21">
        <v>44418</v>
      </c>
      <c r="H112" s="28" t="s">
        <v>30</v>
      </c>
      <c r="I112" s="28" t="s">
        <v>30</v>
      </c>
      <c r="J112" s="7" t="s">
        <v>1987</v>
      </c>
      <c r="K112" s="21">
        <v>44418</v>
      </c>
      <c r="L112" s="73" t="s">
        <v>32</v>
      </c>
      <c r="M112" s="224" t="s">
        <v>1988</v>
      </c>
      <c r="N112" s="208"/>
      <c r="O112" s="8"/>
      <c r="P112" s="16">
        <v>2500</v>
      </c>
      <c r="Q112" s="8"/>
      <c r="R112" s="18">
        <v>44455</v>
      </c>
      <c r="S112" s="19" t="s">
        <v>147</v>
      </c>
      <c r="T112" s="68" t="s">
        <v>481</v>
      </c>
    </row>
    <row r="113" spans="1:20" ht="54">
      <c r="A113" s="6" t="s">
        <v>62</v>
      </c>
      <c r="B113" s="28" t="s">
        <v>1760</v>
      </c>
      <c r="C113" s="28" t="s">
        <v>1761</v>
      </c>
      <c r="D113" s="6" t="s">
        <v>1762</v>
      </c>
      <c r="E113" s="66" t="s">
        <v>1989</v>
      </c>
      <c r="F113" s="114">
        <v>11300</v>
      </c>
      <c r="G113" s="21">
        <v>44425</v>
      </c>
      <c r="H113" s="28" t="s">
        <v>30</v>
      </c>
      <c r="I113" s="28" t="s">
        <v>30</v>
      </c>
      <c r="J113" s="7" t="s">
        <v>1990</v>
      </c>
      <c r="K113" s="21">
        <v>44425</v>
      </c>
      <c r="L113" s="73" t="s">
        <v>32</v>
      </c>
      <c r="M113" s="224" t="s">
        <v>1991</v>
      </c>
      <c r="N113" s="208"/>
      <c r="O113" s="8"/>
      <c r="P113" s="16">
        <v>11300</v>
      </c>
      <c r="Q113" s="8"/>
      <c r="R113" s="18">
        <v>44462</v>
      </c>
      <c r="S113" s="19" t="s">
        <v>164</v>
      </c>
      <c r="T113" s="68" t="s">
        <v>481</v>
      </c>
    </row>
    <row r="114" spans="1:20" ht="54">
      <c r="A114" s="6" t="s">
        <v>62</v>
      </c>
      <c r="B114" s="28" t="s">
        <v>1760</v>
      </c>
      <c r="C114" s="28" t="s">
        <v>1761</v>
      </c>
      <c r="D114" s="6" t="s">
        <v>1762</v>
      </c>
      <c r="E114" s="66" t="s">
        <v>1992</v>
      </c>
      <c r="F114" s="114">
        <v>58773.39</v>
      </c>
      <c r="G114" s="27">
        <v>44435</v>
      </c>
      <c r="H114" s="28" t="s">
        <v>30</v>
      </c>
      <c r="I114" s="28" t="s">
        <v>30</v>
      </c>
      <c r="J114" s="7" t="s">
        <v>1993</v>
      </c>
      <c r="K114" s="21">
        <v>44435</v>
      </c>
      <c r="L114" s="73" t="s">
        <v>32</v>
      </c>
      <c r="M114" s="224" t="s">
        <v>1994</v>
      </c>
      <c r="N114" s="208"/>
      <c r="O114" s="8"/>
      <c r="P114" s="31">
        <v>58773.39</v>
      </c>
      <c r="Q114" s="8"/>
      <c r="R114" s="18">
        <v>44476</v>
      </c>
      <c r="S114" s="19" t="s">
        <v>154</v>
      </c>
      <c r="T114" s="68" t="s">
        <v>481</v>
      </c>
    </row>
    <row r="115" spans="1:20" ht="54">
      <c r="A115" s="6" t="s">
        <v>62</v>
      </c>
      <c r="B115" s="28" t="s">
        <v>1760</v>
      </c>
      <c r="C115" s="28" t="s">
        <v>1761</v>
      </c>
      <c r="D115" s="6" t="s">
        <v>1762</v>
      </c>
      <c r="E115" s="66" t="s">
        <v>1995</v>
      </c>
      <c r="F115" s="114">
        <v>21000.01</v>
      </c>
      <c r="G115" s="27">
        <v>44435</v>
      </c>
      <c r="H115" s="28" t="s">
        <v>30</v>
      </c>
      <c r="I115" s="28" t="s">
        <v>30</v>
      </c>
      <c r="J115" s="7" t="s">
        <v>1996</v>
      </c>
      <c r="K115" s="21">
        <v>44435</v>
      </c>
      <c r="L115" s="73" t="s">
        <v>32</v>
      </c>
      <c r="M115" s="224" t="s">
        <v>1997</v>
      </c>
      <c r="N115" s="208"/>
      <c r="O115" s="8"/>
      <c r="P115" s="31">
        <v>21000.01</v>
      </c>
      <c r="Q115" s="8"/>
      <c r="R115" s="18">
        <v>44476</v>
      </c>
      <c r="S115" s="19" t="s">
        <v>154</v>
      </c>
      <c r="T115" s="68" t="s">
        <v>481</v>
      </c>
    </row>
    <row r="116" spans="1:20" ht="54">
      <c r="A116" s="6" t="s">
        <v>62</v>
      </c>
      <c r="B116" s="28" t="s">
        <v>1760</v>
      </c>
      <c r="C116" s="28" t="s">
        <v>1761</v>
      </c>
      <c r="D116" s="6" t="s">
        <v>1762</v>
      </c>
      <c r="E116" s="66" t="s">
        <v>1998</v>
      </c>
      <c r="F116" s="114">
        <v>37371.19</v>
      </c>
      <c r="G116" s="27">
        <v>44435</v>
      </c>
      <c r="H116" s="28" t="s">
        <v>30</v>
      </c>
      <c r="I116" s="28" t="s">
        <v>30</v>
      </c>
      <c r="J116" s="7" t="s">
        <v>1999</v>
      </c>
      <c r="K116" s="21">
        <v>44435</v>
      </c>
      <c r="L116" s="73" t="s">
        <v>32</v>
      </c>
      <c r="M116" s="224" t="s">
        <v>2000</v>
      </c>
      <c r="N116" s="208"/>
      <c r="O116" s="8"/>
      <c r="P116" s="31">
        <v>37371.19</v>
      </c>
      <c r="Q116" s="8"/>
      <c r="R116" s="18">
        <v>44476</v>
      </c>
      <c r="S116" s="19" t="s">
        <v>154</v>
      </c>
      <c r="T116" s="68" t="s">
        <v>481</v>
      </c>
    </row>
    <row r="117" spans="1:20" ht="54">
      <c r="A117" s="6" t="s">
        <v>62</v>
      </c>
      <c r="B117" s="28" t="s">
        <v>1760</v>
      </c>
      <c r="C117" s="28" t="s">
        <v>1761</v>
      </c>
      <c r="D117" s="6" t="s">
        <v>1762</v>
      </c>
      <c r="E117" s="66" t="s">
        <v>2001</v>
      </c>
      <c r="F117" s="114">
        <v>99240.89</v>
      </c>
      <c r="G117" s="27">
        <v>44435</v>
      </c>
      <c r="H117" s="28" t="s">
        <v>30</v>
      </c>
      <c r="I117" s="28" t="s">
        <v>30</v>
      </c>
      <c r="J117" s="7" t="s">
        <v>2002</v>
      </c>
      <c r="K117" s="21">
        <v>44439</v>
      </c>
      <c r="L117" s="73" t="s">
        <v>32</v>
      </c>
      <c r="M117" s="14" t="s">
        <v>2003</v>
      </c>
      <c r="N117" s="208"/>
      <c r="O117" s="8"/>
      <c r="P117" s="31">
        <v>99240.89</v>
      </c>
      <c r="Q117" s="8"/>
      <c r="R117" s="18">
        <v>44476</v>
      </c>
      <c r="S117" s="19" t="s">
        <v>154</v>
      </c>
      <c r="T117" s="68" t="s">
        <v>481</v>
      </c>
    </row>
    <row r="118" spans="1:20" ht="54">
      <c r="A118" s="6" t="s">
        <v>62</v>
      </c>
      <c r="B118" s="28" t="s">
        <v>1760</v>
      </c>
      <c r="C118" s="28" t="s">
        <v>1761</v>
      </c>
      <c r="D118" s="6" t="s">
        <v>1762</v>
      </c>
      <c r="E118" s="66" t="s">
        <v>2004</v>
      </c>
      <c r="F118" s="114">
        <v>72613.8</v>
      </c>
      <c r="G118" s="21">
        <v>44441</v>
      </c>
      <c r="H118" s="28" t="s">
        <v>30</v>
      </c>
      <c r="I118" s="28" t="s">
        <v>30</v>
      </c>
      <c r="J118" s="7" t="s">
        <v>2005</v>
      </c>
      <c r="K118" s="21">
        <v>44441</v>
      </c>
      <c r="L118" s="73" t="s">
        <v>32</v>
      </c>
      <c r="M118" s="224" t="s">
        <v>2006</v>
      </c>
      <c r="N118" s="208"/>
      <c r="O118" s="8"/>
      <c r="P118" s="31">
        <v>72613.8</v>
      </c>
      <c r="Q118" s="8"/>
      <c r="R118" s="18">
        <v>44476</v>
      </c>
      <c r="S118" s="19" t="s">
        <v>154</v>
      </c>
      <c r="T118" s="68" t="s">
        <v>481</v>
      </c>
    </row>
    <row r="119" spans="1:20" ht="54">
      <c r="A119" s="6" t="s">
        <v>62</v>
      </c>
      <c r="B119" s="28" t="s">
        <v>1760</v>
      </c>
      <c r="C119" s="28" t="s">
        <v>1761</v>
      </c>
      <c r="D119" s="6" t="s">
        <v>1762</v>
      </c>
      <c r="E119" s="66" t="s">
        <v>2007</v>
      </c>
      <c r="F119" s="114">
        <v>72613.8</v>
      </c>
      <c r="G119" s="21">
        <v>44441</v>
      </c>
      <c r="H119" s="28" t="s">
        <v>30</v>
      </c>
      <c r="I119" s="28" t="s">
        <v>30</v>
      </c>
      <c r="J119" s="7" t="s">
        <v>2008</v>
      </c>
      <c r="K119" s="21">
        <v>44441</v>
      </c>
      <c r="L119" s="73" t="s">
        <v>32</v>
      </c>
      <c r="M119" s="224" t="s">
        <v>2009</v>
      </c>
      <c r="N119" s="208"/>
      <c r="O119" s="8"/>
      <c r="P119" s="31">
        <v>72613.8</v>
      </c>
      <c r="Q119" s="8"/>
      <c r="R119" s="18">
        <v>44476</v>
      </c>
      <c r="S119" s="19" t="s">
        <v>154</v>
      </c>
      <c r="T119" s="68" t="s">
        <v>481</v>
      </c>
    </row>
    <row r="120" spans="1:20" ht="54">
      <c r="A120" s="6" t="s">
        <v>62</v>
      </c>
      <c r="B120" s="28" t="s">
        <v>1760</v>
      </c>
      <c r="C120" s="28" t="s">
        <v>1761</v>
      </c>
      <c r="D120" s="6" t="s">
        <v>1762</v>
      </c>
      <c r="E120" s="66" t="s">
        <v>2010</v>
      </c>
      <c r="F120" s="114">
        <v>58891.58</v>
      </c>
      <c r="G120" s="21">
        <v>44445</v>
      </c>
      <c r="H120" s="28" t="s">
        <v>30</v>
      </c>
      <c r="I120" s="28" t="s">
        <v>30</v>
      </c>
      <c r="J120" s="7" t="s">
        <v>2011</v>
      </c>
      <c r="K120" s="21">
        <v>44445</v>
      </c>
      <c r="L120" s="73" t="s">
        <v>32</v>
      </c>
      <c r="M120" s="224" t="s">
        <v>2012</v>
      </c>
      <c r="N120" s="208"/>
      <c r="O120" s="8"/>
      <c r="P120" s="31">
        <v>58891.58</v>
      </c>
      <c r="Q120" s="8"/>
      <c r="R120" s="18">
        <v>44476</v>
      </c>
      <c r="S120" s="19" t="s">
        <v>154</v>
      </c>
      <c r="T120" s="68" t="s">
        <v>481</v>
      </c>
    </row>
    <row r="121" spans="1:20" ht="54">
      <c r="A121" s="6" t="s">
        <v>62</v>
      </c>
      <c r="B121" s="28" t="s">
        <v>1760</v>
      </c>
      <c r="C121" s="28" t="s">
        <v>1761</v>
      </c>
      <c r="D121" s="6" t="s">
        <v>1762</v>
      </c>
      <c r="E121" s="66" t="s">
        <v>2013</v>
      </c>
      <c r="F121" s="114">
        <v>37545.879999999997</v>
      </c>
      <c r="G121" s="27">
        <v>44446</v>
      </c>
      <c r="H121" s="28" t="s">
        <v>30</v>
      </c>
      <c r="I121" s="28" t="s">
        <v>30</v>
      </c>
      <c r="J121" s="7" t="s">
        <v>2014</v>
      </c>
      <c r="K121" s="21">
        <v>44446</v>
      </c>
      <c r="L121" s="73" t="s">
        <v>32</v>
      </c>
      <c r="M121" s="224" t="s">
        <v>2015</v>
      </c>
      <c r="N121" s="208"/>
      <c r="O121" s="8"/>
      <c r="P121" s="31">
        <v>37545.879999999997</v>
      </c>
      <c r="Q121" s="8"/>
      <c r="R121" s="18">
        <v>44476</v>
      </c>
      <c r="S121" s="19" t="s">
        <v>154</v>
      </c>
      <c r="T121" s="68" t="s">
        <v>481</v>
      </c>
    </row>
    <row r="122" spans="1:20" ht="54">
      <c r="A122" s="6" t="s">
        <v>62</v>
      </c>
      <c r="B122" s="28" t="s">
        <v>1760</v>
      </c>
      <c r="C122" s="28" t="s">
        <v>1761</v>
      </c>
      <c r="D122" s="6" t="s">
        <v>1762</v>
      </c>
      <c r="E122" s="66" t="s">
        <v>2016</v>
      </c>
      <c r="F122" s="114">
        <v>37545.879999999997</v>
      </c>
      <c r="G122" s="27">
        <v>44453</v>
      </c>
      <c r="H122" s="28" t="s">
        <v>30</v>
      </c>
      <c r="I122" s="28" t="s">
        <v>30</v>
      </c>
      <c r="J122" s="7" t="s">
        <v>2017</v>
      </c>
      <c r="K122" s="27">
        <v>44453</v>
      </c>
      <c r="L122" s="73" t="s">
        <v>32</v>
      </c>
      <c r="M122" s="224" t="s">
        <v>2018</v>
      </c>
      <c r="N122" s="208"/>
      <c r="O122" s="8"/>
      <c r="P122" s="31">
        <v>37545.879999999997</v>
      </c>
      <c r="Q122" s="8"/>
      <c r="R122" s="18">
        <v>44483</v>
      </c>
      <c r="S122" s="19" t="s">
        <v>892</v>
      </c>
      <c r="T122" s="68" t="s">
        <v>481</v>
      </c>
    </row>
    <row r="123" spans="1:20" ht="54">
      <c r="A123" s="6" t="s">
        <v>62</v>
      </c>
      <c r="B123" s="28" t="s">
        <v>1760</v>
      </c>
      <c r="C123" s="28" t="s">
        <v>1761</v>
      </c>
      <c r="D123" s="6" t="s">
        <v>1762</v>
      </c>
      <c r="E123" s="66" t="s">
        <v>2019</v>
      </c>
      <c r="F123" s="114">
        <v>8655.7999999999993</v>
      </c>
      <c r="G123" s="21">
        <v>44455</v>
      </c>
      <c r="H123" s="28" t="s">
        <v>30</v>
      </c>
      <c r="I123" s="28" t="s">
        <v>30</v>
      </c>
      <c r="J123" s="7" t="s">
        <v>2020</v>
      </c>
      <c r="K123" s="21">
        <v>44455</v>
      </c>
      <c r="L123" s="73" t="s">
        <v>32</v>
      </c>
      <c r="M123" s="224" t="s">
        <v>2021</v>
      </c>
      <c r="N123" s="208"/>
      <c r="O123" s="8"/>
      <c r="P123" s="31">
        <v>8655.7999999999993</v>
      </c>
      <c r="Q123" s="8"/>
      <c r="R123" s="78">
        <v>44490</v>
      </c>
      <c r="S123" s="68" t="s">
        <v>897</v>
      </c>
      <c r="T123" s="68" t="s">
        <v>481</v>
      </c>
    </row>
    <row r="124" spans="1:20" ht="54">
      <c r="A124" s="6" t="s">
        <v>62</v>
      </c>
      <c r="B124" s="28" t="s">
        <v>1760</v>
      </c>
      <c r="C124" s="28" t="s">
        <v>1761</v>
      </c>
      <c r="D124" s="6" t="s">
        <v>1762</v>
      </c>
      <c r="E124" s="66" t="s">
        <v>2022</v>
      </c>
      <c r="F124" s="114">
        <v>47162.29</v>
      </c>
      <c r="G124" s="21">
        <v>44455</v>
      </c>
      <c r="H124" s="28" t="s">
        <v>30</v>
      </c>
      <c r="I124" s="28" t="s">
        <v>30</v>
      </c>
      <c r="J124" s="7" t="s">
        <v>2023</v>
      </c>
      <c r="K124" s="21">
        <v>44455</v>
      </c>
      <c r="L124" s="73" t="s">
        <v>32</v>
      </c>
      <c r="M124" s="224" t="s">
        <v>2024</v>
      </c>
      <c r="N124" s="208"/>
      <c r="O124" s="8"/>
      <c r="P124" s="31">
        <v>47162.29</v>
      </c>
      <c r="Q124" s="8"/>
      <c r="R124" s="78">
        <v>44490</v>
      </c>
      <c r="S124" s="68" t="s">
        <v>897</v>
      </c>
      <c r="T124" s="68" t="s">
        <v>481</v>
      </c>
    </row>
    <row r="125" spans="1:20" ht="54">
      <c r="A125" s="6" t="s">
        <v>62</v>
      </c>
      <c r="B125" s="28" t="s">
        <v>1760</v>
      </c>
      <c r="C125" s="28" t="s">
        <v>1761</v>
      </c>
      <c r="D125" s="6" t="s">
        <v>1762</v>
      </c>
      <c r="E125" s="66" t="s">
        <v>2025</v>
      </c>
      <c r="F125" s="114">
        <v>2500</v>
      </c>
      <c r="G125" s="21">
        <v>44455</v>
      </c>
      <c r="H125" s="28" t="s">
        <v>30</v>
      </c>
      <c r="I125" s="28" t="s">
        <v>30</v>
      </c>
      <c r="J125" s="7" t="s">
        <v>2026</v>
      </c>
      <c r="K125" s="21">
        <v>44455</v>
      </c>
      <c r="L125" s="73" t="s">
        <v>32</v>
      </c>
      <c r="M125" s="14" t="s">
        <v>2027</v>
      </c>
      <c r="N125" s="208"/>
      <c r="O125" s="8"/>
      <c r="P125" s="16">
        <v>2500</v>
      </c>
      <c r="Q125" s="8"/>
      <c r="R125" s="78">
        <v>44490</v>
      </c>
      <c r="S125" s="68" t="s">
        <v>897</v>
      </c>
      <c r="T125" s="68" t="s">
        <v>481</v>
      </c>
    </row>
    <row r="126" spans="1:20" ht="54">
      <c r="A126" s="6" t="s">
        <v>62</v>
      </c>
      <c r="B126" s="28" t="s">
        <v>1760</v>
      </c>
      <c r="C126" s="28" t="s">
        <v>1761</v>
      </c>
      <c r="D126" s="6" t="s">
        <v>1762</v>
      </c>
      <c r="E126" s="66" t="s">
        <v>2028</v>
      </c>
      <c r="F126" s="114">
        <v>37545.879999999997</v>
      </c>
      <c r="G126" s="21">
        <v>44466</v>
      </c>
      <c r="H126" s="28" t="s">
        <v>30</v>
      </c>
      <c r="I126" s="28" t="s">
        <v>30</v>
      </c>
      <c r="J126" s="7" t="s">
        <v>2029</v>
      </c>
      <c r="K126" s="21">
        <v>44466</v>
      </c>
      <c r="L126" s="73" t="s">
        <v>32</v>
      </c>
      <c r="M126" s="224" t="s">
        <v>2030</v>
      </c>
      <c r="N126" s="208"/>
      <c r="O126" s="8"/>
      <c r="P126" s="31">
        <v>37545.879999999997</v>
      </c>
      <c r="Q126" s="8"/>
      <c r="R126" s="18">
        <v>44497</v>
      </c>
      <c r="S126" s="19" t="s">
        <v>184</v>
      </c>
      <c r="T126" s="68" t="s">
        <v>481</v>
      </c>
    </row>
    <row r="127" spans="1:20" ht="54">
      <c r="A127" s="6" t="s">
        <v>62</v>
      </c>
      <c r="B127" s="28" t="s">
        <v>1760</v>
      </c>
      <c r="C127" s="28" t="s">
        <v>1761</v>
      </c>
      <c r="D127" s="6" t="s">
        <v>1762</v>
      </c>
      <c r="E127" s="66" t="s">
        <v>2031</v>
      </c>
      <c r="F127" s="114">
        <v>281619.3</v>
      </c>
      <c r="G127" s="21">
        <v>44467</v>
      </c>
      <c r="H127" s="28" t="s">
        <v>30</v>
      </c>
      <c r="I127" s="28" t="s">
        <v>30</v>
      </c>
      <c r="J127" s="7" t="s">
        <v>2032</v>
      </c>
      <c r="K127" s="21">
        <v>44468</v>
      </c>
      <c r="L127" s="73" t="s">
        <v>32</v>
      </c>
      <c r="M127" s="224" t="s">
        <v>2033</v>
      </c>
      <c r="N127" s="208"/>
      <c r="O127" s="8"/>
      <c r="P127" s="16">
        <v>281619.3</v>
      </c>
      <c r="Q127" s="55"/>
      <c r="R127" s="18">
        <v>44497</v>
      </c>
      <c r="S127" s="19" t="s">
        <v>184</v>
      </c>
      <c r="T127" s="68" t="s">
        <v>481</v>
      </c>
    </row>
    <row r="128" spans="1:20" ht="54">
      <c r="A128" s="6" t="s">
        <v>62</v>
      </c>
      <c r="B128" s="28" t="s">
        <v>1760</v>
      </c>
      <c r="C128" s="28" t="s">
        <v>1761</v>
      </c>
      <c r="D128" s="6" t="s">
        <v>1762</v>
      </c>
      <c r="E128" s="66" t="s">
        <v>2034</v>
      </c>
      <c r="F128" s="114">
        <v>231014.45</v>
      </c>
      <c r="G128" s="21">
        <v>44473</v>
      </c>
      <c r="H128" s="28" t="s">
        <v>30</v>
      </c>
      <c r="I128" s="28" t="s">
        <v>30</v>
      </c>
      <c r="J128" s="7" t="s">
        <v>2035</v>
      </c>
      <c r="K128" s="21">
        <v>44475</v>
      </c>
      <c r="L128" s="73" t="s">
        <v>32</v>
      </c>
      <c r="M128" s="14" t="s">
        <v>2036</v>
      </c>
      <c r="N128" s="208"/>
      <c r="O128" s="8"/>
      <c r="P128" s="223"/>
      <c r="Q128" s="117">
        <v>231014.45</v>
      </c>
      <c r="R128" s="18">
        <v>44511</v>
      </c>
      <c r="S128" s="19" t="s">
        <v>228</v>
      </c>
      <c r="T128" s="68" t="s">
        <v>481</v>
      </c>
    </row>
    <row r="129" spans="1:20" ht="54">
      <c r="A129" s="6" t="s">
        <v>62</v>
      </c>
      <c r="B129" s="28" t="s">
        <v>1760</v>
      </c>
      <c r="C129" s="28" t="s">
        <v>1761</v>
      </c>
      <c r="D129" s="6" t="s">
        <v>1762</v>
      </c>
      <c r="E129" s="66" t="s">
        <v>2037</v>
      </c>
      <c r="F129" s="114">
        <v>245845.91</v>
      </c>
      <c r="G129" s="21">
        <v>44482</v>
      </c>
      <c r="H129" s="28" t="s">
        <v>30</v>
      </c>
      <c r="I129" s="28" t="s">
        <v>30</v>
      </c>
      <c r="J129" s="7" t="s">
        <v>2038</v>
      </c>
      <c r="K129" s="21">
        <v>44483</v>
      </c>
      <c r="L129" s="73" t="s">
        <v>32</v>
      </c>
      <c r="M129" s="14" t="s">
        <v>2039</v>
      </c>
      <c r="N129" s="208"/>
      <c r="O129" s="8"/>
      <c r="P129" s="223"/>
      <c r="Q129" s="119">
        <v>245845.91</v>
      </c>
      <c r="R129" s="18">
        <v>44518</v>
      </c>
      <c r="S129" s="19" t="s">
        <v>219</v>
      </c>
      <c r="T129" s="68" t="s">
        <v>481</v>
      </c>
    </row>
    <row r="130" spans="1:20" ht="54">
      <c r="A130" s="6" t="s">
        <v>62</v>
      </c>
      <c r="B130" s="28" t="s">
        <v>1760</v>
      </c>
      <c r="C130" s="28" t="s">
        <v>1761</v>
      </c>
      <c r="D130" s="6" t="s">
        <v>1762</v>
      </c>
      <c r="E130" s="66" t="s">
        <v>2040</v>
      </c>
      <c r="F130" s="114">
        <v>98213</v>
      </c>
      <c r="G130" s="21">
        <v>44495</v>
      </c>
      <c r="H130" s="28" t="s">
        <v>30</v>
      </c>
      <c r="I130" s="28" t="s">
        <v>30</v>
      </c>
      <c r="J130" s="7" t="s">
        <v>2041</v>
      </c>
      <c r="K130" s="21">
        <v>44495</v>
      </c>
      <c r="L130" s="73" t="s">
        <v>32</v>
      </c>
      <c r="M130" s="14" t="s">
        <v>2042</v>
      </c>
      <c r="N130" s="208"/>
      <c r="O130" s="8"/>
      <c r="P130" s="223"/>
      <c r="Q130" s="119">
        <v>98213</v>
      </c>
      <c r="R130" s="18">
        <v>44532</v>
      </c>
      <c r="S130" s="19" t="s">
        <v>250</v>
      </c>
      <c r="T130" s="68" t="s">
        <v>481</v>
      </c>
    </row>
    <row r="131" spans="1:20" ht="54">
      <c r="A131" s="6" t="s">
        <v>62</v>
      </c>
      <c r="B131" s="28" t="s">
        <v>1760</v>
      </c>
      <c r="C131" s="28" t="s">
        <v>1761</v>
      </c>
      <c r="D131" s="6" t="s">
        <v>1762</v>
      </c>
      <c r="E131" s="66" t="s">
        <v>2043</v>
      </c>
      <c r="F131" s="114">
        <v>64920.36</v>
      </c>
      <c r="G131" s="21">
        <v>44497</v>
      </c>
      <c r="H131" s="28" t="s">
        <v>30</v>
      </c>
      <c r="I131" s="28" t="s">
        <v>30</v>
      </c>
      <c r="J131" s="7" t="s">
        <v>2044</v>
      </c>
      <c r="K131" s="21">
        <v>44497</v>
      </c>
      <c r="L131" s="73" t="s">
        <v>32</v>
      </c>
      <c r="M131" s="14" t="s">
        <v>2045</v>
      </c>
      <c r="N131" s="208"/>
      <c r="O131" s="8"/>
      <c r="P131" s="223"/>
      <c r="Q131" s="119">
        <v>64920.36</v>
      </c>
      <c r="R131" s="18">
        <v>44532</v>
      </c>
      <c r="S131" s="19" t="s">
        <v>250</v>
      </c>
      <c r="T131" s="68" t="s">
        <v>481</v>
      </c>
    </row>
    <row r="132" spans="1:20" ht="54">
      <c r="A132" s="6" t="s">
        <v>62</v>
      </c>
      <c r="B132" s="28" t="s">
        <v>1760</v>
      </c>
      <c r="C132" s="28" t="s">
        <v>1761</v>
      </c>
      <c r="D132" s="6" t="s">
        <v>1762</v>
      </c>
      <c r="E132" s="66" t="s">
        <v>2046</v>
      </c>
      <c r="F132" s="114">
        <v>46018.16</v>
      </c>
      <c r="G132" s="21">
        <v>44497</v>
      </c>
      <c r="H132" s="28" t="s">
        <v>30</v>
      </c>
      <c r="I132" s="28" t="s">
        <v>30</v>
      </c>
      <c r="J132" s="7" t="s">
        <v>2047</v>
      </c>
      <c r="K132" s="21">
        <v>44497</v>
      </c>
      <c r="L132" s="73" t="s">
        <v>32</v>
      </c>
      <c r="M132" s="224" t="s">
        <v>2048</v>
      </c>
      <c r="N132" s="208"/>
      <c r="O132" s="8"/>
      <c r="P132" s="223"/>
      <c r="Q132" s="119">
        <v>46018.16</v>
      </c>
      <c r="R132" s="18">
        <v>44532</v>
      </c>
      <c r="S132" s="19" t="s">
        <v>250</v>
      </c>
      <c r="T132" s="68" t="s">
        <v>481</v>
      </c>
    </row>
    <row r="133" spans="1:20" ht="54">
      <c r="A133" s="6" t="s">
        <v>62</v>
      </c>
      <c r="B133" s="28" t="s">
        <v>1760</v>
      </c>
      <c r="C133" s="28" t="s">
        <v>1761</v>
      </c>
      <c r="D133" s="6" t="s">
        <v>1762</v>
      </c>
      <c r="E133" s="66" t="s">
        <v>2049</v>
      </c>
      <c r="F133" s="114">
        <v>43518.16</v>
      </c>
      <c r="G133" s="21">
        <v>44503</v>
      </c>
      <c r="H133" s="28" t="s">
        <v>30</v>
      </c>
      <c r="I133" s="28" t="s">
        <v>30</v>
      </c>
      <c r="J133" s="7" t="s">
        <v>2050</v>
      </c>
      <c r="K133" s="21">
        <v>44503</v>
      </c>
      <c r="L133" s="73" t="s">
        <v>32</v>
      </c>
      <c r="M133" s="14" t="s">
        <v>2051</v>
      </c>
      <c r="N133" s="208"/>
      <c r="O133" s="8"/>
      <c r="P133" s="223"/>
      <c r="Q133" s="119">
        <v>43518.16</v>
      </c>
      <c r="R133" s="18">
        <v>44539</v>
      </c>
      <c r="S133" s="19" t="s">
        <v>189</v>
      </c>
      <c r="T133" s="68" t="s">
        <v>481</v>
      </c>
    </row>
    <row r="134" spans="1:20" ht="54">
      <c r="A134" s="6" t="s">
        <v>62</v>
      </c>
      <c r="B134" s="28" t="s">
        <v>1760</v>
      </c>
      <c r="C134" s="28" t="s">
        <v>1761</v>
      </c>
      <c r="D134" s="6" t="s">
        <v>1762</v>
      </c>
      <c r="E134" s="66" t="s">
        <v>2052</v>
      </c>
      <c r="F134" s="114">
        <v>99722.5</v>
      </c>
      <c r="G134" s="21">
        <v>44508</v>
      </c>
      <c r="H134" s="28" t="s">
        <v>30</v>
      </c>
      <c r="I134" s="28" t="s">
        <v>30</v>
      </c>
      <c r="J134" s="7" t="s">
        <v>2053</v>
      </c>
      <c r="K134" s="21">
        <v>44508</v>
      </c>
      <c r="L134" s="73" t="s">
        <v>32</v>
      </c>
      <c r="M134" s="14" t="s">
        <v>2054</v>
      </c>
      <c r="N134" s="208"/>
      <c r="O134" s="8"/>
      <c r="P134" s="223"/>
      <c r="Q134" s="119">
        <v>99722.5</v>
      </c>
      <c r="R134" s="18">
        <v>44539</v>
      </c>
      <c r="S134" s="19" t="s">
        <v>189</v>
      </c>
      <c r="T134" s="68" t="s">
        <v>481</v>
      </c>
    </row>
    <row r="135" spans="1:20" ht="54">
      <c r="A135" s="6" t="s">
        <v>62</v>
      </c>
      <c r="B135" s="28" t="s">
        <v>1760</v>
      </c>
      <c r="C135" s="28" t="s">
        <v>1761</v>
      </c>
      <c r="D135" s="6" t="s">
        <v>1762</v>
      </c>
      <c r="E135" s="66" t="s">
        <v>2055</v>
      </c>
      <c r="F135" s="114">
        <v>191489.8</v>
      </c>
      <c r="G135" s="21">
        <v>44508</v>
      </c>
      <c r="H135" s="28" t="s">
        <v>30</v>
      </c>
      <c r="I135" s="28" t="s">
        <v>30</v>
      </c>
      <c r="J135" s="7" t="s">
        <v>2056</v>
      </c>
      <c r="K135" s="21">
        <v>44508</v>
      </c>
      <c r="L135" s="73" t="s">
        <v>32</v>
      </c>
      <c r="M135" s="14" t="s">
        <v>2057</v>
      </c>
      <c r="N135" s="208"/>
      <c r="O135" s="8"/>
      <c r="P135" s="223"/>
      <c r="Q135" s="119">
        <v>191489.8</v>
      </c>
      <c r="R135" s="18">
        <v>44539</v>
      </c>
      <c r="S135" s="19" t="s">
        <v>189</v>
      </c>
      <c r="T135" s="68" t="s">
        <v>481</v>
      </c>
    </row>
    <row r="136" spans="1:20" ht="54">
      <c r="A136" s="6" t="s">
        <v>62</v>
      </c>
      <c r="B136" s="28" t="s">
        <v>1760</v>
      </c>
      <c r="C136" s="28" t="s">
        <v>1761</v>
      </c>
      <c r="D136" s="6" t="s">
        <v>1762</v>
      </c>
      <c r="E136" s="66" t="s">
        <v>2058</v>
      </c>
      <c r="F136" s="114">
        <v>61654.45</v>
      </c>
      <c r="G136" s="21">
        <v>44508</v>
      </c>
      <c r="H136" s="28" t="s">
        <v>30</v>
      </c>
      <c r="I136" s="28" t="s">
        <v>30</v>
      </c>
      <c r="J136" s="7" t="s">
        <v>2059</v>
      </c>
      <c r="K136" s="21">
        <v>44508</v>
      </c>
      <c r="L136" s="73" t="s">
        <v>32</v>
      </c>
      <c r="M136" s="14" t="s">
        <v>2060</v>
      </c>
      <c r="N136" s="208"/>
      <c r="O136" s="8"/>
      <c r="P136" s="223"/>
      <c r="Q136" s="119">
        <v>61654.45</v>
      </c>
      <c r="R136" s="18">
        <v>44539</v>
      </c>
      <c r="S136" s="19" t="s">
        <v>189</v>
      </c>
      <c r="T136" s="68" t="s">
        <v>481</v>
      </c>
    </row>
    <row r="137" spans="1:20" ht="54">
      <c r="A137" s="6" t="s">
        <v>62</v>
      </c>
      <c r="B137" s="28" t="s">
        <v>1760</v>
      </c>
      <c r="C137" s="28" t="s">
        <v>1761</v>
      </c>
      <c r="D137" s="6" t="s">
        <v>1762</v>
      </c>
      <c r="E137" s="66" t="s">
        <v>2061</v>
      </c>
      <c r="F137" s="114">
        <v>86076.69</v>
      </c>
      <c r="G137" s="21">
        <v>44508</v>
      </c>
      <c r="H137" s="28" t="s">
        <v>30</v>
      </c>
      <c r="I137" s="28" t="s">
        <v>30</v>
      </c>
      <c r="J137" s="7" t="s">
        <v>2062</v>
      </c>
      <c r="K137" s="21">
        <v>44508</v>
      </c>
      <c r="L137" s="73" t="s">
        <v>32</v>
      </c>
      <c r="M137" s="14" t="s">
        <v>2063</v>
      </c>
      <c r="N137" s="208"/>
      <c r="O137" s="8"/>
      <c r="P137" s="223"/>
      <c r="Q137" s="119">
        <v>86076.69</v>
      </c>
      <c r="R137" s="18">
        <v>44539</v>
      </c>
      <c r="S137" s="19" t="s">
        <v>189</v>
      </c>
      <c r="T137" s="68" t="s">
        <v>481</v>
      </c>
    </row>
    <row r="138" spans="1:20" ht="54">
      <c r="A138" s="6" t="s">
        <v>62</v>
      </c>
      <c r="B138" s="28" t="s">
        <v>1760</v>
      </c>
      <c r="C138" s="28" t="s">
        <v>1761</v>
      </c>
      <c r="D138" s="6" t="s">
        <v>1762</v>
      </c>
      <c r="E138" s="66" t="s">
        <v>2064</v>
      </c>
      <c r="F138" s="114">
        <v>31866</v>
      </c>
      <c r="G138" s="21">
        <v>44508</v>
      </c>
      <c r="H138" s="28" t="s">
        <v>30</v>
      </c>
      <c r="I138" s="28" t="s">
        <v>30</v>
      </c>
      <c r="J138" s="7" t="s">
        <v>2065</v>
      </c>
      <c r="K138" s="21">
        <v>44508</v>
      </c>
      <c r="L138" s="73" t="s">
        <v>32</v>
      </c>
      <c r="M138" s="14" t="s">
        <v>2066</v>
      </c>
      <c r="N138" s="208"/>
      <c r="O138" s="8"/>
      <c r="P138" s="223"/>
      <c r="Q138" s="119">
        <v>31866</v>
      </c>
      <c r="R138" s="18">
        <v>44539</v>
      </c>
      <c r="S138" s="19" t="s">
        <v>189</v>
      </c>
      <c r="T138" s="68" t="s">
        <v>481</v>
      </c>
    </row>
    <row r="139" spans="1:20" ht="54">
      <c r="A139" s="6" t="s">
        <v>62</v>
      </c>
      <c r="B139" s="28" t="s">
        <v>1760</v>
      </c>
      <c r="C139" s="28" t="s">
        <v>1761</v>
      </c>
      <c r="D139" s="6" t="s">
        <v>1762</v>
      </c>
      <c r="E139" s="66" t="s">
        <v>2067</v>
      </c>
      <c r="F139" s="114">
        <v>11300</v>
      </c>
      <c r="G139" s="21">
        <v>44509</v>
      </c>
      <c r="H139" s="28" t="s">
        <v>30</v>
      </c>
      <c r="I139" s="28" t="s">
        <v>30</v>
      </c>
      <c r="J139" s="7" t="s">
        <v>2068</v>
      </c>
      <c r="K139" s="21">
        <v>44509</v>
      </c>
      <c r="L139" s="73" t="s">
        <v>32</v>
      </c>
      <c r="M139" s="14" t="s">
        <v>2069</v>
      </c>
      <c r="N139" s="208"/>
      <c r="O139" s="8"/>
      <c r="P139" s="223"/>
      <c r="Q139" s="119">
        <v>11300</v>
      </c>
      <c r="R139" s="18">
        <v>44539</v>
      </c>
      <c r="S139" s="19" t="s">
        <v>189</v>
      </c>
      <c r="T139" s="68" t="s">
        <v>481</v>
      </c>
    </row>
    <row r="140" spans="1:20" ht="54">
      <c r="A140" s="6" t="s">
        <v>62</v>
      </c>
      <c r="B140" s="28" t="s">
        <v>1760</v>
      </c>
      <c r="C140" s="28" t="s">
        <v>1761</v>
      </c>
      <c r="D140" s="6" t="s">
        <v>1762</v>
      </c>
      <c r="E140" s="66" t="s">
        <v>2070</v>
      </c>
      <c r="F140" s="114">
        <v>11300</v>
      </c>
      <c r="G140" s="21">
        <v>44509</v>
      </c>
      <c r="H140" s="28" t="s">
        <v>30</v>
      </c>
      <c r="I140" s="28" t="s">
        <v>30</v>
      </c>
      <c r="J140" s="7" t="s">
        <v>2071</v>
      </c>
      <c r="K140" s="21">
        <v>44509</v>
      </c>
      <c r="L140" s="73" t="s">
        <v>32</v>
      </c>
      <c r="M140" s="14" t="s">
        <v>2072</v>
      </c>
      <c r="N140" s="208"/>
      <c r="O140" s="8"/>
      <c r="P140" s="223"/>
      <c r="Q140" s="119">
        <v>11300</v>
      </c>
      <c r="R140" s="18">
        <v>44539</v>
      </c>
      <c r="S140" s="19" t="s">
        <v>189</v>
      </c>
      <c r="T140" s="68" t="s">
        <v>481</v>
      </c>
    </row>
    <row r="141" spans="1:20" ht="54">
      <c r="A141" s="6" t="s">
        <v>62</v>
      </c>
      <c r="B141" s="28" t="s">
        <v>1760</v>
      </c>
      <c r="C141" s="28" t="s">
        <v>1761</v>
      </c>
      <c r="D141" s="6" t="s">
        <v>1762</v>
      </c>
      <c r="E141" s="66" t="s">
        <v>2073</v>
      </c>
      <c r="F141" s="114">
        <v>11300</v>
      </c>
      <c r="G141" s="21">
        <v>44509</v>
      </c>
      <c r="H141" s="28" t="s">
        <v>30</v>
      </c>
      <c r="I141" s="28" t="s">
        <v>30</v>
      </c>
      <c r="J141" s="7" t="s">
        <v>2074</v>
      </c>
      <c r="K141" s="21">
        <v>44509</v>
      </c>
      <c r="L141" s="73" t="s">
        <v>32</v>
      </c>
      <c r="M141" s="14" t="s">
        <v>2075</v>
      </c>
      <c r="N141" s="208"/>
      <c r="O141" s="8"/>
      <c r="P141" s="223"/>
      <c r="Q141" s="119">
        <v>11300</v>
      </c>
      <c r="R141" s="18">
        <v>44539</v>
      </c>
      <c r="S141" s="19" t="s">
        <v>189</v>
      </c>
      <c r="T141" s="68" t="s">
        <v>481</v>
      </c>
    </row>
    <row r="142" spans="1:20" ht="54">
      <c r="A142" s="6" t="s">
        <v>62</v>
      </c>
      <c r="B142" s="28" t="s">
        <v>1760</v>
      </c>
      <c r="C142" s="28" t="s">
        <v>1761</v>
      </c>
      <c r="D142" s="6" t="s">
        <v>1762</v>
      </c>
      <c r="E142" s="66" t="s">
        <v>2076</v>
      </c>
      <c r="F142" s="114">
        <v>11300</v>
      </c>
      <c r="G142" s="21">
        <v>44509</v>
      </c>
      <c r="H142" s="28" t="s">
        <v>30</v>
      </c>
      <c r="I142" s="28" t="s">
        <v>30</v>
      </c>
      <c r="J142" s="7" t="s">
        <v>2077</v>
      </c>
      <c r="K142" s="21">
        <v>44509</v>
      </c>
      <c r="L142" s="73" t="s">
        <v>32</v>
      </c>
      <c r="M142" s="14" t="s">
        <v>2078</v>
      </c>
      <c r="N142" s="208"/>
      <c r="O142" s="8"/>
      <c r="P142" s="223"/>
      <c r="Q142" s="119">
        <v>11300</v>
      </c>
      <c r="R142" s="18">
        <v>44539</v>
      </c>
      <c r="S142" s="19" t="s">
        <v>189</v>
      </c>
      <c r="T142" s="68" t="s">
        <v>481</v>
      </c>
    </row>
    <row r="143" spans="1:20" ht="54">
      <c r="A143" s="6" t="s">
        <v>62</v>
      </c>
      <c r="B143" s="28" t="s">
        <v>1760</v>
      </c>
      <c r="C143" s="28" t="s">
        <v>1761</v>
      </c>
      <c r="D143" s="6" t="s">
        <v>1762</v>
      </c>
      <c r="E143" s="66" t="s">
        <v>2079</v>
      </c>
      <c r="F143" s="114">
        <v>11300</v>
      </c>
      <c r="G143" s="21">
        <v>44509</v>
      </c>
      <c r="H143" s="28" t="s">
        <v>30</v>
      </c>
      <c r="I143" s="28" t="s">
        <v>30</v>
      </c>
      <c r="J143" s="7" t="s">
        <v>2080</v>
      </c>
      <c r="K143" s="21">
        <v>44509</v>
      </c>
      <c r="L143" s="73" t="s">
        <v>32</v>
      </c>
      <c r="M143" s="14" t="s">
        <v>2081</v>
      </c>
      <c r="N143" s="208"/>
      <c r="O143" s="8"/>
      <c r="P143" s="223"/>
      <c r="Q143" s="119">
        <v>11300</v>
      </c>
      <c r="R143" s="18">
        <v>44539</v>
      </c>
      <c r="S143" s="19" t="s">
        <v>189</v>
      </c>
      <c r="T143" s="68" t="s">
        <v>481</v>
      </c>
    </row>
    <row r="144" spans="1:20" ht="54">
      <c r="A144" s="6" t="s">
        <v>62</v>
      </c>
      <c r="B144" s="28" t="s">
        <v>1760</v>
      </c>
      <c r="C144" s="28" t="s">
        <v>1761</v>
      </c>
      <c r="D144" s="6" t="s">
        <v>1762</v>
      </c>
      <c r="E144" s="66" t="s">
        <v>2082</v>
      </c>
      <c r="F144" s="114">
        <v>61654.45</v>
      </c>
      <c r="G144" s="21">
        <v>44515</v>
      </c>
      <c r="H144" s="28" t="s">
        <v>30</v>
      </c>
      <c r="I144" s="28" t="s">
        <v>30</v>
      </c>
      <c r="J144" s="7" t="s">
        <v>2083</v>
      </c>
      <c r="K144" s="21">
        <v>44516</v>
      </c>
      <c r="L144" s="73" t="s">
        <v>32</v>
      </c>
      <c r="M144" s="14" t="s">
        <v>2084</v>
      </c>
      <c r="N144" s="208"/>
      <c r="O144" s="8"/>
      <c r="P144" s="223"/>
      <c r="Q144" s="119">
        <v>61654.45</v>
      </c>
      <c r="R144" s="18">
        <v>44546</v>
      </c>
      <c r="S144" s="19" t="s">
        <v>208</v>
      </c>
      <c r="T144" s="68" t="s">
        <v>481</v>
      </c>
    </row>
    <row r="145" spans="1:20" ht="54">
      <c r="A145" s="6" t="s">
        <v>62</v>
      </c>
      <c r="B145" s="28" t="s">
        <v>1760</v>
      </c>
      <c r="C145" s="28" t="s">
        <v>1761</v>
      </c>
      <c r="D145" s="6" t="s">
        <v>1762</v>
      </c>
      <c r="E145" s="66" t="s">
        <v>2085</v>
      </c>
      <c r="F145" s="114">
        <v>158915.82</v>
      </c>
      <c r="G145" s="21">
        <v>44517</v>
      </c>
      <c r="H145" s="28" t="s">
        <v>30</v>
      </c>
      <c r="I145" s="28" t="s">
        <v>30</v>
      </c>
      <c r="J145" s="7" t="s">
        <v>2086</v>
      </c>
      <c r="K145" s="27">
        <v>44517</v>
      </c>
      <c r="L145" s="73" t="s">
        <v>32</v>
      </c>
      <c r="M145" s="14" t="s">
        <v>2087</v>
      </c>
      <c r="N145" s="208"/>
      <c r="O145" s="8"/>
      <c r="P145" s="223"/>
      <c r="Q145" s="119">
        <v>158915.82</v>
      </c>
      <c r="R145" s="18">
        <v>44553</v>
      </c>
      <c r="S145" s="19" t="s">
        <v>34</v>
      </c>
      <c r="T145" s="68" t="s">
        <v>481</v>
      </c>
    </row>
    <row r="146" spans="1:20" ht="54">
      <c r="A146" s="6" t="s">
        <v>62</v>
      </c>
      <c r="B146" s="28" t="s">
        <v>1760</v>
      </c>
      <c r="C146" s="28" t="s">
        <v>1761</v>
      </c>
      <c r="D146" s="6" t="s">
        <v>1762</v>
      </c>
      <c r="E146" s="66" t="s">
        <v>2088</v>
      </c>
      <c r="F146" s="114">
        <v>61654.45</v>
      </c>
      <c r="G146" s="21">
        <v>44517</v>
      </c>
      <c r="H146" s="28" t="s">
        <v>30</v>
      </c>
      <c r="I146" s="28" t="s">
        <v>30</v>
      </c>
      <c r="J146" s="7" t="s">
        <v>2089</v>
      </c>
      <c r="K146" s="27">
        <v>44517</v>
      </c>
      <c r="L146" s="73" t="s">
        <v>32</v>
      </c>
      <c r="M146" s="14" t="s">
        <v>2090</v>
      </c>
      <c r="N146" s="208"/>
      <c r="O146" s="8"/>
      <c r="P146" s="223"/>
      <c r="Q146" s="119">
        <v>61654.45</v>
      </c>
      <c r="R146" s="18">
        <v>44553</v>
      </c>
      <c r="S146" s="19" t="s">
        <v>34</v>
      </c>
      <c r="T146" s="68" t="s">
        <v>481</v>
      </c>
    </row>
    <row r="147" spans="1:20" ht="54">
      <c r="A147" s="6" t="s">
        <v>62</v>
      </c>
      <c r="B147" s="28" t="s">
        <v>1760</v>
      </c>
      <c r="C147" s="28" t="s">
        <v>1761</v>
      </c>
      <c r="D147" s="6" t="s">
        <v>1762</v>
      </c>
      <c r="E147" s="66" t="s">
        <v>2091</v>
      </c>
      <c r="F147" s="114">
        <v>51033.47</v>
      </c>
      <c r="G147" s="21">
        <v>44517</v>
      </c>
      <c r="H147" s="28" t="s">
        <v>30</v>
      </c>
      <c r="I147" s="28" t="s">
        <v>30</v>
      </c>
      <c r="J147" s="7" t="s">
        <v>2092</v>
      </c>
      <c r="K147" s="27">
        <v>44517</v>
      </c>
      <c r="L147" s="73" t="s">
        <v>32</v>
      </c>
      <c r="M147" s="14" t="s">
        <v>2093</v>
      </c>
      <c r="N147" s="208"/>
      <c r="O147" s="8"/>
      <c r="P147" s="223"/>
      <c r="Q147" s="119">
        <v>51033.47</v>
      </c>
      <c r="R147" s="18">
        <v>44553</v>
      </c>
      <c r="S147" s="19" t="s">
        <v>34</v>
      </c>
      <c r="T147" s="68" t="s">
        <v>481</v>
      </c>
    </row>
    <row r="148" spans="1:20" ht="54">
      <c r="A148" s="6" t="s">
        <v>62</v>
      </c>
      <c r="B148" s="28" t="s">
        <v>1760</v>
      </c>
      <c r="C148" s="28" t="s">
        <v>1761</v>
      </c>
      <c r="D148" s="6" t="s">
        <v>1762</v>
      </c>
      <c r="E148" s="66" t="s">
        <v>2094</v>
      </c>
      <c r="F148" s="114">
        <v>53427.12</v>
      </c>
      <c r="G148" s="21">
        <v>44523</v>
      </c>
      <c r="H148" s="28" t="s">
        <v>30</v>
      </c>
      <c r="I148" s="28" t="s">
        <v>30</v>
      </c>
      <c r="J148" s="7" t="s">
        <v>2095</v>
      </c>
      <c r="K148" s="27">
        <v>44523</v>
      </c>
      <c r="L148" s="73" t="s">
        <v>32</v>
      </c>
      <c r="M148" s="14" t="s">
        <v>2096</v>
      </c>
      <c r="N148" s="208"/>
      <c r="O148" s="8"/>
      <c r="P148" s="223"/>
      <c r="Q148" s="119">
        <v>53427.12</v>
      </c>
      <c r="R148" s="18">
        <v>44553</v>
      </c>
      <c r="S148" s="19" t="s">
        <v>34</v>
      </c>
      <c r="T148" s="68" t="s">
        <v>481</v>
      </c>
    </row>
    <row r="149" spans="1:20" ht="54">
      <c r="A149" s="6" t="s">
        <v>62</v>
      </c>
      <c r="B149" s="28" t="s">
        <v>1760</v>
      </c>
      <c r="C149" s="28" t="s">
        <v>1761</v>
      </c>
      <c r="D149" s="6" t="s">
        <v>1762</v>
      </c>
      <c r="E149" s="66" t="s">
        <v>2097</v>
      </c>
      <c r="F149" s="114">
        <v>64920.37</v>
      </c>
      <c r="G149" s="21">
        <v>44523</v>
      </c>
      <c r="H149" s="28" t="s">
        <v>30</v>
      </c>
      <c r="I149" s="28" t="s">
        <v>30</v>
      </c>
      <c r="J149" s="7" t="s">
        <v>2098</v>
      </c>
      <c r="K149" s="27">
        <v>44523</v>
      </c>
      <c r="L149" s="73" t="s">
        <v>32</v>
      </c>
      <c r="M149" s="14" t="s">
        <v>2099</v>
      </c>
      <c r="N149" s="208"/>
      <c r="O149" s="8"/>
      <c r="P149" s="223"/>
      <c r="Q149" s="119">
        <v>64920.37</v>
      </c>
      <c r="R149" s="18">
        <v>44553</v>
      </c>
      <c r="S149" s="19" t="s">
        <v>34</v>
      </c>
      <c r="T149" s="68" t="s">
        <v>481</v>
      </c>
    </row>
    <row r="150" spans="1:20" ht="54">
      <c r="A150" s="6" t="s">
        <v>62</v>
      </c>
      <c r="B150" s="28" t="s">
        <v>1760</v>
      </c>
      <c r="C150" s="28" t="s">
        <v>1761</v>
      </c>
      <c r="D150" s="6" t="s">
        <v>1762</v>
      </c>
      <c r="E150" s="66" t="s">
        <v>2100</v>
      </c>
      <c r="F150" s="114">
        <v>63807.67</v>
      </c>
      <c r="G150" s="21">
        <v>44523</v>
      </c>
      <c r="H150" s="28" t="s">
        <v>30</v>
      </c>
      <c r="I150" s="28" t="s">
        <v>30</v>
      </c>
      <c r="J150" s="7" t="s">
        <v>2101</v>
      </c>
      <c r="K150" s="27">
        <v>44523</v>
      </c>
      <c r="L150" s="73" t="s">
        <v>32</v>
      </c>
      <c r="M150" s="224" t="s">
        <v>2102</v>
      </c>
      <c r="N150" s="208"/>
      <c r="O150" s="8"/>
      <c r="P150" s="223"/>
      <c r="Q150" s="119">
        <v>63807.67</v>
      </c>
      <c r="R150" s="18">
        <v>44553</v>
      </c>
      <c r="S150" s="19" t="s">
        <v>34</v>
      </c>
      <c r="T150" s="68" t="s">
        <v>481</v>
      </c>
    </row>
    <row r="151" spans="1:20" ht="54">
      <c r="A151" s="6" t="s">
        <v>62</v>
      </c>
      <c r="B151" s="28" t="s">
        <v>1760</v>
      </c>
      <c r="C151" s="28" t="s">
        <v>1761</v>
      </c>
      <c r="D151" s="6" t="s">
        <v>1762</v>
      </c>
      <c r="E151" s="66" t="s">
        <v>2103</v>
      </c>
      <c r="F151" s="114">
        <v>39312.68</v>
      </c>
      <c r="G151" s="21">
        <v>44530</v>
      </c>
      <c r="H151" s="28" t="s">
        <v>30</v>
      </c>
      <c r="I151" s="28" t="s">
        <v>30</v>
      </c>
      <c r="J151" s="7" t="s">
        <v>2104</v>
      </c>
      <c r="K151" s="27">
        <v>44530</v>
      </c>
      <c r="L151" s="73" t="s">
        <v>32</v>
      </c>
      <c r="M151" s="14" t="s">
        <v>2105</v>
      </c>
      <c r="N151" s="208"/>
      <c r="O151" s="8"/>
      <c r="P151" s="223"/>
      <c r="Q151" s="119">
        <v>39312.68</v>
      </c>
      <c r="R151" s="48">
        <v>44581</v>
      </c>
      <c r="S151" s="19" t="s">
        <v>195</v>
      </c>
      <c r="T151" s="68" t="s">
        <v>481</v>
      </c>
    </row>
    <row r="152" spans="1:20" ht="54">
      <c r="A152" s="6" t="s">
        <v>62</v>
      </c>
      <c r="B152" s="28" t="s">
        <v>1760</v>
      </c>
      <c r="C152" s="28" t="s">
        <v>1761</v>
      </c>
      <c r="D152" s="6" t="s">
        <v>1762</v>
      </c>
      <c r="E152" s="66" t="s">
        <v>2106</v>
      </c>
      <c r="F152" s="114">
        <v>39312.68</v>
      </c>
      <c r="G152" s="27">
        <v>44531</v>
      </c>
      <c r="H152" s="28" t="s">
        <v>30</v>
      </c>
      <c r="I152" s="28" t="s">
        <v>30</v>
      </c>
      <c r="J152" s="7" t="s">
        <v>2107</v>
      </c>
      <c r="K152" s="27">
        <v>44531</v>
      </c>
      <c r="L152" s="73" t="s">
        <v>32</v>
      </c>
      <c r="M152" s="14" t="s">
        <v>2108</v>
      </c>
      <c r="N152" s="208"/>
      <c r="O152" s="8"/>
      <c r="P152" s="223"/>
      <c r="Q152" s="119">
        <v>39312.68</v>
      </c>
      <c r="R152" s="48">
        <v>44581</v>
      </c>
      <c r="S152" s="19" t="s">
        <v>195</v>
      </c>
      <c r="T152" s="68" t="s">
        <v>481</v>
      </c>
    </row>
    <row r="153" spans="1:20" ht="54">
      <c r="A153" s="6" t="s">
        <v>62</v>
      </c>
      <c r="B153" s="28" t="s">
        <v>1760</v>
      </c>
      <c r="C153" s="28" t="s">
        <v>1761</v>
      </c>
      <c r="D153" s="6" t="s">
        <v>1762</v>
      </c>
      <c r="E153" s="66" t="s">
        <v>2109</v>
      </c>
      <c r="F153" s="114">
        <v>43518.16</v>
      </c>
      <c r="G153" s="27">
        <v>44531</v>
      </c>
      <c r="H153" s="28" t="s">
        <v>30</v>
      </c>
      <c r="I153" s="28" t="s">
        <v>30</v>
      </c>
      <c r="J153" s="7" t="s">
        <v>2110</v>
      </c>
      <c r="K153" s="27">
        <v>44531</v>
      </c>
      <c r="L153" s="73" t="s">
        <v>32</v>
      </c>
      <c r="M153" s="14" t="s">
        <v>2111</v>
      </c>
      <c r="N153" s="208"/>
      <c r="O153" s="8"/>
      <c r="P153" s="223"/>
      <c r="Q153" s="119">
        <v>43518.16</v>
      </c>
      <c r="R153" s="48">
        <v>44581</v>
      </c>
      <c r="S153" s="19" t="s">
        <v>195</v>
      </c>
      <c r="T153" s="68" t="s">
        <v>481</v>
      </c>
    </row>
    <row r="154" spans="1:20" ht="54">
      <c r="A154" s="6" t="s">
        <v>62</v>
      </c>
      <c r="B154" s="28" t="s">
        <v>1760</v>
      </c>
      <c r="C154" s="28" t="s">
        <v>1761</v>
      </c>
      <c r="D154" s="6" t="s">
        <v>1762</v>
      </c>
      <c r="E154" s="66" t="s">
        <v>2112</v>
      </c>
      <c r="F154" s="114">
        <v>127125</v>
      </c>
      <c r="G154" s="27">
        <v>44531</v>
      </c>
      <c r="H154" s="28" t="s">
        <v>30</v>
      </c>
      <c r="I154" s="28" t="s">
        <v>30</v>
      </c>
      <c r="J154" s="7" t="s">
        <v>2113</v>
      </c>
      <c r="K154" s="21">
        <v>44532</v>
      </c>
      <c r="L154" s="73" t="s">
        <v>32</v>
      </c>
      <c r="M154" s="14" t="s">
        <v>2114</v>
      </c>
      <c r="N154" s="208"/>
      <c r="O154" s="8"/>
      <c r="P154" s="223"/>
      <c r="Q154" s="119">
        <v>127125</v>
      </c>
      <c r="R154" s="48">
        <v>44581</v>
      </c>
      <c r="S154" s="19" t="s">
        <v>195</v>
      </c>
      <c r="T154" s="68" t="s">
        <v>481</v>
      </c>
    </row>
    <row r="155" spans="1:20" ht="54">
      <c r="A155" s="6" t="s">
        <v>62</v>
      </c>
      <c r="B155" s="28" t="s">
        <v>1760</v>
      </c>
      <c r="C155" s="28" t="s">
        <v>1761</v>
      </c>
      <c r="D155" s="6" t="s">
        <v>1762</v>
      </c>
      <c r="E155" s="66" t="s">
        <v>2115</v>
      </c>
      <c r="F155" s="114">
        <v>126745.32</v>
      </c>
      <c r="G155" s="27">
        <v>44530</v>
      </c>
      <c r="H155" s="28" t="s">
        <v>30</v>
      </c>
      <c r="I155" s="28" t="s">
        <v>30</v>
      </c>
      <c r="J155" s="7" t="s">
        <v>2116</v>
      </c>
      <c r="K155" s="21">
        <v>44532</v>
      </c>
      <c r="L155" s="73" t="s">
        <v>32</v>
      </c>
      <c r="M155" s="14" t="s">
        <v>2117</v>
      </c>
      <c r="N155" s="208"/>
      <c r="O155" s="8"/>
      <c r="P155" s="223"/>
      <c r="Q155" s="119">
        <v>126745.32</v>
      </c>
      <c r="R155" s="48">
        <v>44581</v>
      </c>
      <c r="S155" s="19" t="s">
        <v>195</v>
      </c>
      <c r="T155" s="68" t="s">
        <v>481</v>
      </c>
    </row>
    <row r="156" spans="1:20" ht="54">
      <c r="A156" s="6" t="s">
        <v>62</v>
      </c>
      <c r="B156" s="28" t="s">
        <v>1760</v>
      </c>
      <c r="C156" s="28" t="s">
        <v>1761</v>
      </c>
      <c r="D156" s="6" t="s">
        <v>1762</v>
      </c>
      <c r="E156" s="66" t="s">
        <v>2118</v>
      </c>
      <c r="F156" s="114">
        <v>131654.45000000001</v>
      </c>
      <c r="G156" s="27">
        <v>44536</v>
      </c>
      <c r="H156" s="28" t="s">
        <v>30</v>
      </c>
      <c r="I156" s="28" t="s">
        <v>30</v>
      </c>
      <c r="J156" s="7" t="s">
        <v>2119</v>
      </c>
      <c r="K156" s="27">
        <v>44536</v>
      </c>
      <c r="L156" s="73" t="s">
        <v>32</v>
      </c>
      <c r="M156" s="14" t="s">
        <v>2120</v>
      </c>
      <c r="N156" s="208"/>
      <c r="O156" s="8"/>
      <c r="P156" s="223"/>
      <c r="Q156" s="119">
        <v>131654.45000000001</v>
      </c>
      <c r="R156" s="48">
        <v>44581</v>
      </c>
      <c r="S156" s="19" t="s">
        <v>195</v>
      </c>
      <c r="T156" s="68" t="s">
        <v>481</v>
      </c>
    </row>
    <row r="157" spans="1:20" ht="54">
      <c r="A157" s="6" t="s">
        <v>62</v>
      </c>
      <c r="B157" s="28" t="s">
        <v>1760</v>
      </c>
      <c r="C157" s="28" t="s">
        <v>1761</v>
      </c>
      <c r="D157" s="6" t="s">
        <v>1762</v>
      </c>
      <c r="E157" s="66" t="s">
        <v>2121</v>
      </c>
      <c r="F157" s="114">
        <v>402483.4</v>
      </c>
      <c r="G157" s="27">
        <v>44537</v>
      </c>
      <c r="H157" s="28" t="s">
        <v>30</v>
      </c>
      <c r="I157" s="28" t="s">
        <v>30</v>
      </c>
      <c r="J157" s="7" t="s">
        <v>2122</v>
      </c>
      <c r="K157" s="27">
        <v>44539</v>
      </c>
      <c r="L157" s="73" t="s">
        <v>32</v>
      </c>
      <c r="M157" s="14" t="s">
        <v>2123</v>
      </c>
      <c r="N157" s="208"/>
      <c r="O157" s="8"/>
      <c r="P157" s="223"/>
      <c r="Q157" s="119" t="s">
        <v>2124</v>
      </c>
      <c r="R157" s="48">
        <v>44581</v>
      </c>
      <c r="S157" s="19" t="s">
        <v>195</v>
      </c>
      <c r="T157" s="68" t="s">
        <v>481</v>
      </c>
    </row>
    <row r="158" spans="1:20" ht="54">
      <c r="A158" s="6" t="s">
        <v>62</v>
      </c>
      <c r="B158" s="28" t="s">
        <v>1760</v>
      </c>
      <c r="C158" s="28" t="s">
        <v>1761</v>
      </c>
      <c r="D158" s="6" t="s">
        <v>1762</v>
      </c>
      <c r="E158" s="66" t="s">
        <v>2125</v>
      </c>
      <c r="F158" s="114">
        <v>490087.33</v>
      </c>
      <c r="G158" s="27">
        <v>44537</v>
      </c>
      <c r="H158" s="28" t="s">
        <v>30</v>
      </c>
      <c r="I158" s="28" t="s">
        <v>30</v>
      </c>
      <c r="J158" s="7" t="s">
        <v>2126</v>
      </c>
      <c r="K158" s="27">
        <v>44539</v>
      </c>
      <c r="L158" s="73" t="s">
        <v>32</v>
      </c>
      <c r="M158" s="14" t="s">
        <v>2127</v>
      </c>
      <c r="N158" s="208"/>
      <c r="O158" s="8"/>
      <c r="P158" s="223"/>
      <c r="Q158" s="119">
        <v>490087.33</v>
      </c>
      <c r="R158" s="48">
        <v>44581</v>
      </c>
      <c r="S158" s="19" t="s">
        <v>195</v>
      </c>
      <c r="T158" s="68" t="s">
        <v>481</v>
      </c>
    </row>
    <row r="159" spans="1:20" ht="54">
      <c r="A159" s="6" t="s">
        <v>62</v>
      </c>
      <c r="B159" s="28" t="s">
        <v>1760</v>
      </c>
      <c r="C159" s="28" t="s">
        <v>1761</v>
      </c>
      <c r="D159" s="6" t="s">
        <v>1762</v>
      </c>
      <c r="E159" s="66" t="s">
        <v>2128</v>
      </c>
      <c r="F159" s="114">
        <v>40539.97</v>
      </c>
      <c r="G159" s="27">
        <v>44540</v>
      </c>
      <c r="H159" s="28" t="s">
        <v>30</v>
      </c>
      <c r="I159" s="28" t="s">
        <v>30</v>
      </c>
      <c r="J159" s="7" t="s">
        <v>2129</v>
      </c>
      <c r="K159" s="27">
        <v>44540</v>
      </c>
      <c r="L159" s="73" t="s">
        <v>32</v>
      </c>
      <c r="M159" s="14" t="s">
        <v>2130</v>
      </c>
      <c r="N159" s="208"/>
      <c r="O159" s="8"/>
      <c r="P159" s="223"/>
      <c r="Q159" s="119">
        <v>40539.97</v>
      </c>
      <c r="R159" s="48">
        <v>44581</v>
      </c>
      <c r="S159" s="19" t="s">
        <v>195</v>
      </c>
      <c r="T159" s="68" t="s">
        <v>481</v>
      </c>
    </row>
    <row r="160" spans="1:20" ht="54">
      <c r="A160" s="6" t="s">
        <v>62</v>
      </c>
      <c r="B160" s="28" t="s">
        <v>1760</v>
      </c>
      <c r="C160" s="28" t="s">
        <v>1761</v>
      </c>
      <c r="D160" s="6" t="s">
        <v>1762</v>
      </c>
      <c r="E160" s="66" t="s">
        <v>2131</v>
      </c>
      <c r="F160" s="114">
        <v>118650</v>
      </c>
      <c r="G160" s="27">
        <v>44545</v>
      </c>
      <c r="H160" s="28" t="s">
        <v>30</v>
      </c>
      <c r="I160" s="28" t="s">
        <v>30</v>
      </c>
      <c r="J160" s="7" t="s">
        <v>2132</v>
      </c>
      <c r="K160" s="27">
        <v>44547</v>
      </c>
      <c r="L160" s="73" t="s">
        <v>32</v>
      </c>
      <c r="M160" s="14" t="s">
        <v>2133</v>
      </c>
      <c r="N160" s="23"/>
      <c r="O160" s="17"/>
      <c r="P160" s="223"/>
      <c r="Q160" s="119">
        <v>118650</v>
      </c>
      <c r="R160" s="48">
        <v>44581</v>
      </c>
      <c r="S160" s="49" t="s">
        <v>349</v>
      </c>
      <c r="T160" s="68" t="s">
        <v>481</v>
      </c>
    </row>
    <row r="161" spans="1:20" ht="54">
      <c r="A161" s="6" t="s">
        <v>62</v>
      </c>
      <c r="B161" s="28" t="s">
        <v>1760</v>
      </c>
      <c r="C161" s="28" t="s">
        <v>1761</v>
      </c>
      <c r="D161" s="6" t="s">
        <v>1762</v>
      </c>
      <c r="E161" s="66" t="s">
        <v>2134</v>
      </c>
      <c r="F161" s="114">
        <v>233120.37</v>
      </c>
      <c r="G161" s="27">
        <v>44546</v>
      </c>
      <c r="H161" s="28" t="s">
        <v>30</v>
      </c>
      <c r="I161" s="28" t="s">
        <v>30</v>
      </c>
      <c r="J161" s="7" t="s">
        <v>2135</v>
      </c>
      <c r="K161" s="27">
        <v>44546</v>
      </c>
      <c r="L161" s="73" t="s">
        <v>32</v>
      </c>
      <c r="M161" s="14" t="s">
        <v>2136</v>
      </c>
      <c r="N161" s="23"/>
      <c r="O161" s="17"/>
      <c r="P161" s="223"/>
      <c r="Q161" s="119">
        <v>233120.37</v>
      </c>
      <c r="R161" s="48">
        <v>44581</v>
      </c>
      <c r="S161" s="49" t="s">
        <v>349</v>
      </c>
      <c r="T161" s="68" t="s">
        <v>481</v>
      </c>
    </row>
    <row r="162" spans="1:20" ht="54">
      <c r="A162" s="6" t="s">
        <v>62</v>
      </c>
      <c r="B162" s="28" t="s">
        <v>1760</v>
      </c>
      <c r="C162" s="28" t="s">
        <v>1761</v>
      </c>
      <c r="D162" s="6" t="s">
        <v>1762</v>
      </c>
      <c r="E162" s="66" t="s">
        <v>2137</v>
      </c>
      <c r="F162" s="114">
        <v>45680.25</v>
      </c>
      <c r="G162" s="27">
        <v>44546</v>
      </c>
      <c r="H162" s="28" t="s">
        <v>30</v>
      </c>
      <c r="I162" s="28" t="s">
        <v>30</v>
      </c>
      <c r="J162" s="7" t="s">
        <v>2138</v>
      </c>
      <c r="K162" s="27">
        <v>44546</v>
      </c>
      <c r="L162" s="73" t="s">
        <v>32</v>
      </c>
      <c r="M162" s="14" t="s">
        <v>2139</v>
      </c>
      <c r="N162" s="23"/>
      <c r="O162" s="17"/>
      <c r="P162" s="223"/>
      <c r="Q162" s="119">
        <v>45680.25</v>
      </c>
      <c r="R162" s="48">
        <v>44581</v>
      </c>
      <c r="S162" s="49" t="s">
        <v>349</v>
      </c>
      <c r="T162" s="68" t="s">
        <v>481</v>
      </c>
    </row>
    <row r="163" spans="1:20" ht="54">
      <c r="A163" s="6" t="s">
        <v>62</v>
      </c>
      <c r="B163" s="28" t="s">
        <v>1760</v>
      </c>
      <c r="C163" s="28" t="s">
        <v>1761</v>
      </c>
      <c r="D163" s="6" t="s">
        <v>1762</v>
      </c>
      <c r="E163" s="66" t="s">
        <v>2140</v>
      </c>
      <c r="F163" s="114">
        <v>544072.4</v>
      </c>
      <c r="G163" s="27">
        <v>44550</v>
      </c>
      <c r="H163" s="28" t="s">
        <v>30</v>
      </c>
      <c r="I163" s="28" t="s">
        <v>30</v>
      </c>
      <c r="J163" s="7" t="s">
        <v>2141</v>
      </c>
      <c r="K163" s="27">
        <v>44550</v>
      </c>
      <c r="L163" s="73" t="s">
        <v>32</v>
      </c>
      <c r="M163" s="14" t="s">
        <v>2142</v>
      </c>
      <c r="N163" s="23"/>
      <c r="O163" s="17"/>
      <c r="P163" s="223"/>
      <c r="Q163" s="119">
        <v>544072.4</v>
      </c>
      <c r="R163" s="48">
        <v>44581</v>
      </c>
      <c r="S163" s="49" t="s">
        <v>349</v>
      </c>
      <c r="T163" s="68" t="s">
        <v>481</v>
      </c>
    </row>
    <row r="164" spans="1:20" ht="54">
      <c r="A164" s="6" t="s">
        <v>62</v>
      </c>
      <c r="B164" s="8" t="s">
        <v>1760</v>
      </c>
      <c r="C164" s="8" t="s">
        <v>1761</v>
      </c>
      <c r="D164" s="8" t="s">
        <v>2143</v>
      </c>
      <c r="E164" s="9" t="s">
        <v>2144</v>
      </c>
      <c r="F164" s="23">
        <v>571893</v>
      </c>
      <c r="G164" s="11">
        <v>43852</v>
      </c>
      <c r="H164" s="8" t="s">
        <v>30</v>
      </c>
      <c r="I164" s="8" t="s">
        <v>30</v>
      </c>
      <c r="J164" s="8" t="s">
        <v>2145</v>
      </c>
      <c r="K164" s="89">
        <v>44260</v>
      </c>
      <c r="L164" s="13" t="s">
        <v>26</v>
      </c>
      <c r="M164" s="216" t="s">
        <v>2146</v>
      </c>
      <c r="N164" s="113">
        <v>571893</v>
      </c>
      <c r="O164" s="208"/>
      <c r="P164" s="23"/>
      <c r="Q164" s="205"/>
      <c r="R164" s="18">
        <v>44273</v>
      </c>
      <c r="S164" s="19" t="s">
        <v>2147</v>
      </c>
      <c r="T164" s="68" t="s">
        <v>481</v>
      </c>
    </row>
    <row r="165" spans="1:20" ht="54">
      <c r="A165" s="6" t="s">
        <v>62</v>
      </c>
      <c r="B165" s="8" t="s">
        <v>1760</v>
      </c>
      <c r="C165" s="8" t="s">
        <v>1761</v>
      </c>
      <c r="D165" s="8" t="s">
        <v>2143</v>
      </c>
      <c r="E165" s="105" t="s">
        <v>2148</v>
      </c>
      <c r="F165" s="23">
        <v>41753.5</v>
      </c>
      <c r="G165" s="11">
        <v>44218</v>
      </c>
      <c r="H165" s="8" t="s">
        <v>30</v>
      </c>
      <c r="I165" s="8" t="s">
        <v>30</v>
      </c>
      <c r="J165" s="8" t="s">
        <v>2149</v>
      </c>
      <c r="K165" s="89">
        <v>44243</v>
      </c>
      <c r="L165" s="13" t="s">
        <v>26</v>
      </c>
      <c r="M165" s="14" t="s">
        <v>2150</v>
      </c>
      <c r="N165" s="31">
        <v>41753.5</v>
      </c>
      <c r="O165" s="203"/>
      <c r="P165" s="23"/>
      <c r="Q165" s="8"/>
      <c r="R165" s="18">
        <v>44252</v>
      </c>
      <c r="S165" s="19" t="s">
        <v>1682</v>
      </c>
      <c r="T165" s="68" t="s">
        <v>481</v>
      </c>
    </row>
    <row r="166" spans="1:20" ht="54">
      <c r="A166" s="6" t="s">
        <v>62</v>
      </c>
      <c r="B166" s="8" t="s">
        <v>1760</v>
      </c>
      <c r="C166" s="8" t="s">
        <v>1761</v>
      </c>
      <c r="D166" s="8" t="s">
        <v>2143</v>
      </c>
      <c r="E166" s="105" t="s">
        <v>2151</v>
      </c>
      <c r="F166" s="23">
        <v>124878</v>
      </c>
      <c r="G166" s="11">
        <v>44232</v>
      </c>
      <c r="H166" s="8" t="s">
        <v>30</v>
      </c>
      <c r="I166" s="8" t="s">
        <v>30</v>
      </c>
      <c r="J166" s="8" t="s">
        <v>2152</v>
      </c>
      <c r="K166" s="89">
        <v>44245</v>
      </c>
      <c r="L166" s="13" t="s">
        <v>26</v>
      </c>
      <c r="M166" s="14" t="s">
        <v>2153</v>
      </c>
      <c r="N166" s="31">
        <v>124878</v>
      </c>
      <c r="O166" s="208"/>
      <c r="P166" s="23"/>
      <c r="Q166" s="8"/>
      <c r="R166" s="18">
        <v>44259</v>
      </c>
      <c r="S166" s="19" t="s">
        <v>2154</v>
      </c>
      <c r="T166" s="68" t="s">
        <v>481</v>
      </c>
    </row>
    <row r="167" spans="1:20" ht="54">
      <c r="A167" s="6" t="s">
        <v>62</v>
      </c>
      <c r="B167" s="8" t="s">
        <v>1760</v>
      </c>
      <c r="C167" s="8" t="s">
        <v>1761</v>
      </c>
      <c r="D167" s="8" t="s">
        <v>2143</v>
      </c>
      <c r="E167" s="105" t="s">
        <v>2155</v>
      </c>
      <c r="F167" s="23">
        <v>166901</v>
      </c>
      <c r="G167" s="11">
        <v>44236</v>
      </c>
      <c r="H167" s="8" t="s">
        <v>30</v>
      </c>
      <c r="I167" s="8" t="s">
        <v>30</v>
      </c>
      <c r="J167" s="8" t="s">
        <v>2156</v>
      </c>
      <c r="K167" s="89">
        <v>44245</v>
      </c>
      <c r="L167" s="13" t="s">
        <v>26</v>
      </c>
      <c r="M167" s="14" t="s">
        <v>2157</v>
      </c>
      <c r="N167" s="31">
        <v>166901</v>
      </c>
      <c r="O167" s="208"/>
      <c r="P167" s="23"/>
      <c r="Q167" s="8"/>
      <c r="R167" s="18">
        <v>44266</v>
      </c>
      <c r="S167" s="19" t="s">
        <v>2158</v>
      </c>
      <c r="T167" s="68" t="s">
        <v>481</v>
      </c>
    </row>
    <row r="168" spans="1:20" ht="54">
      <c r="A168" s="6" t="s">
        <v>62</v>
      </c>
      <c r="B168" s="8" t="s">
        <v>1760</v>
      </c>
      <c r="C168" s="8" t="s">
        <v>1761</v>
      </c>
      <c r="D168" s="8" t="s">
        <v>2143</v>
      </c>
      <c r="E168" s="105" t="s">
        <v>2159</v>
      </c>
      <c r="F168" s="23">
        <v>56952</v>
      </c>
      <c r="G168" s="11">
        <v>44236</v>
      </c>
      <c r="H168" s="8" t="s">
        <v>30</v>
      </c>
      <c r="I168" s="8" t="s">
        <v>30</v>
      </c>
      <c r="J168" s="8" t="s">
        <v>461</v>
      </c>
      <c r="K168" s="89">
        <v>44245</v>
      </c>
      <c r="L168" s="13" t="s">
        <v>26</v>
      </c>
      <c r="M168" s="14" t="s">
        <v>2160</v>
      </c>
      <c r="N168" s="31">
        <v>56952</v>
      </c>
      <c r="O168" s="208"/>
      <c r="P168" s="23"/>
      <c r="Q168" s="8"/>
      <c r="R168" s="18">
        <v>44266</v>
      </c>
      <c r="S168" s="19" t="s">
        <v>2158</v>
      </c>
      <c r="T168" s="68" t="s">
        <v>481</v>
      </c>
    </row>
    <row r="169" spans="1:20" ht="54">
      <c r="A169" s="6" t="s">
        <v>62</v>
      </c>
      <c r="B169" s="8" t="s">
        <v>1760</v>
      </c>
      <c r="C169" s="8" t="s">
        <v>1761</v>
      </c>
      <c r="D169" s="8" t="s">
        <v>2143</v>
      </c>
      <c r="E169" s="105" t="s">
        <v>2161</v>
      </c>
      <c r="F169" s="23">
        <v>287452.78999999998</v>
      </c>
      <c r="G169" s="11">
        <v>44236</v>
      </c>
      <c r="H169" s="8" t="s">
        <v>30</v>
      </c>
      <c r="I169" s="8" t="s">
        <v>30</v>
      </c>
      <c r="J169" s="8" t="s">
        <v>2162</v>
      </c>
      <c r="K169" s="89">
        <v>44245</v>
      </c>
      <c r="L169" s="13" t="s">
        <v>26</v>
      </c>
      <c r="M169" s="14" t="s">
        <v>2163</v>
      </c>
      <c r="N169" s="31">
        <v>287452.78999999998</v>
      </c>
      <c r="O169" s="208"/>
      <c r="P169" s="23"/>
      <c r="Q169" s="8"/>
      <c r="R169" s="18">
        <v>44266</v>
      </c>
      <c r="S169" s="19" t="s">
        <v>2158</v>
      </c>
      <c r="T169" s="68" t="s">
        <v>481</v>
      </c>
    </row>
    <row r="170" spans="1:20" ht="54">
      <c r="A170" s="6" t="s">
        <v>62</v>
      </c>
      <c r="B170" s="8" t="s">
        <v>1760</v>
      </c>
      <c r="C170" s="8" t="s">
        <v>1761</v>
      </c>
      <c r="D170" s="8" t="s">
        <v>2143</v>
      </c>
      <c r="E170" s="9" t="s">
        <v>2164</v>
      </c>
      <c r="F170" s="23">
        <v>521919.88</v>
      </c>
      <c r="G170" s="11">
        <v>43879</v>
      </c>
      <c r="H170" s="8" t="s">
        <v>30</v>
      </c>
      <c r="I170" s="8" t="s">
        <v>30</v>
      </c>
      <c r="J170" s="8" t="s">
        <v>2165</v>
      </c>
      <c r="K170" s="89">
        <v>44245</v>
      </c>
      <c r="L170" s="13" t="s">
        <v>26</v>
      </c>
      <c r="M170" s="14" t="s">
        <v>2166</v>
      </c>
      <c r="N170" s="31">
        <v>521919.88</v>
      </c>
      <c r="O170" s="208"/>
      <c r="P170" s="23"/>
      <c r="Q170" s="8"/>
      <c r="R170" s="18">
        <v>44280</v>
      </c>
      <c r="S170" s="19" t="s">
        <v>1647</v>
      </c>
      <c r="T170" s="68" t="s">
        <v>481</v>
      </c>
    </row>
    <row r="171" spans="1:20" ht="54">
      <c r="A171" s="6" t="s">
        <v>62</v>
      </c>
      <c r="B171" s="8" t="s">
        <v>1760</v>
      </c>
      <c r="C171" s="8" t="s">
        <v>1761</v>
      </c>
      <c r="D171" s="8" t="s">
        <v>2143</v>
      </c>
      <c r="E171" s="105" t="s">
        <v>2167</v>
      </c>
      <c r="F171" s="23">
        <v>89609</v>
      </c>
      <c r="G171" s="11">
        <v>44252</v>
      </c>
      <c r="H171" s="8" t="s">
        <v>30</v>
      </c>
      <c r="I171" s="8" t="s">
        <v>30</v>
      </c>
      <c r="J171" s="8" t="s">
        <v>387</v>
      </c>
      <c r="K171" s="89">
        <v>44253</v>
      </c>
      <c r="L171" s="13" t="s">
        <v>26</v>
      </c>
      <c r="M171" s="14" t="s">
        <v>2168</v>
      </c>
      <c r="N171" s="31">
        <v>89609</v>
      </c>
      <c r="O171" s="208"/>
      <c r="P171" s="23"/>
      <c r="Q171" s="8"/>
      <c r="R171" s="18">
        <v>44280</v>
      </c>
      <c r="S171" s="19" t="s">
        <v>1647</v>
      </c>
      <c r="T171" s="68" t="s">
        <v>481</v>
      </c>
    </row>
    <row r="172" spans="1:20" ht="54">
      <c r="A172" s="6" t="s">
        <v>62</v>
      </c>
      <c r="B172" s="8" t="s">
        <v>1760</v>
      </c>
      <c r="C172" s="8" t="s">
        <v>1761</v>
      </c>
      <c r="D172" s="8" t="s">
        <v>2143</v>
      </c>
      <c r="E172" s="105" t="s">
        <v>2169</v>
      </c>
      <c r="F172" s="23">
        <v>52574.38</v>
      </c>
      <c r="G172" s="11">
        <v>44253</v>
      </c>
      <c r="H172" s="8" t="s">
        <v>30</v>
      </c>
      <c r="I172" s="8" t="s">
        <v>30</v>
      </c>
      <c r="J172" s="8" t="s">
        <v>425</v>
      </c>
      <c r="K172" s="89">
        <v>44264</v>
      </c>
      <c r="L172" s="13" t="s">
        <v>26</v>
      </c>
      <c r="M172" s="14" t="s">
        <v>2170</v>
      </c>
      <c r="N172" s="31">
        <v>52574.38</v>
      </c>
      <c r="O172" s="208"/>
      <c r="P172" s="23"/>
      <c r="Q172" s="8"/>
      <c r="R172" s="18">
        <v>44280</v>
      </c>
      <c r="S172" s="19" t="s">
        <v>1647</v>
      </c>
      <c r="T172" s="68" t="s">
        <v>481</v>
      </c>
    </row>
    <row r="173" spans="1:20" ht="54">
      <c r="A173" s="6" t="s">
        <v>62</v>
      </c>
      <c r="B173" s="8" t="s">
        <v>1760</v>
      </c>
      <c r="C173" s="8" t="s">
        <v>1761</v>
      </c>
      <c r="D173" s="8" t="s">
        <v>2143</v>
      </c>
      <c r="E173" s="105" t="s">
        <v>2171</v>
      </c>
      <c r="F173" s="23">
        <v>90699.45</v>
      </c>
      <c r="G173" s="11">
        <v>44257</v>
      </c>
      <c r="H173" s="8" t="s">
        <v>30</v>
      </c>
      <c r="I173" s="8" t="s">
        <v>30</v>
      </c>
      <c r="J173" s="8" t="s">
        <v>2172</v>
      </c>
      <c r="K173" s="89">
        <v>44264</v>
      </c>
      <c r="L173" s="13" t="s">
        <v>26</v>
      </c>
      <c r="M173" s="14" t="s">
        <v>2173</v>
      </c>
      <c r="N173" s="31">
        <v>90699.45</v>
      </c>
      <c r="O173" s="208"/>
      <c r="P173" s="23"/>
      <c r="Q173" s="8"/>
      <c r="R173" s="18">
        <v>44280</v>
      </c>
      <c r="S173" s="19" t="s">
        <v>1647</v>
      </c>
      <c r="T173" s="68" t="s">
        <v>481</v>
      </c>
    </row>
    <row r="174" spans="1:20" ht="54">
      <c r="A174" s="6" t="s">
        <v>62</v>
      </c>
      <c r="B174" s="8" t="s">
        <v>1760</v>
      </c>
      <c r="C174" s="8" t="s">
        <v>1761</v>
      </c>
      <c r="D174" s="8" t="s">
        <v>2143</v>
      </c>
      <c r="E174" s="9" t="s">
        <v>2174</v>
      </c>
      <c r="F174" s="23">
        <v>611167.62</v>
      </c>
      <c r="G174" s="11">
        <v>43908</v>
      </c>
      <c r="H174" s="8" t="s">
        <v>30</v>
      </c>
      <c r="I174" s="8" t="s">
        <v>30</v>
      </c>
      <c r="J174" s="8" t="s">
        <v>2175</v>
      </c>
      <c r="K174" s="89">
        <v>44278</v>
      </c>
      <c r="L174" s="13" t="s">
        <v>32</v>
      </c>
      <c r="M174" s="14" t="s">
        <v>2176</v>
      </c>
      <c r="N174" s="31">
        <v>611167.62</v>
      </c>
      <c r="O174" s="208"/>
      <c r="P174" s="23"/>
      <c r="Q174" s="8"/>
      <c r="R174" s="18">
        <v>44308</v>
      </c>
      <c r="S174" s="19" t="s">
        <v>28</v>
      </c>
      <c r="T174" s="68" t="s">
        <v>481</v>
      </c>
    </row>
    <row r="175" spans="1:20" ht="54">
      <c r="A175" s="6" t="s">
        <v>62</v>
      </c>
      <c r="B175" s="8" t="s">
        <v>1760</v>
      </c>
      <c r="C175" s="8" t="s">
        <v>1761</v>
      </c>
      <c r="D175" s="8" t="s">
        <v>2143</v>
      </c>
      <c r="E175" s="9" t="s">
        <v>2177</v>
      </c>
      <c r="F175" s="23">
        <v>85597.5</v>
      </c>
      <c r="G175" s="11">
        <v>43914</v>
      </c>
      <c r="H175" s="8" t="s">
        <v>30</v>
      </c>
      <c r="I175" s="8" t="s">
        <v>30</v>
      </c>
      <c r="J175" s="8" t="s">
        <v>2178</v>
      </c>
      <c r="K175" s="89">
        <v>44280</v>
      </c>
      <c r="L175" s="13" t="s">
        <v>32</v>
      </c>
      <c r="M175" s="14" t="s">
        <v>2179</v>
      </c>
      <c r="N175" s="31">
        <v>85597.5</v>
      </c>
      <c r="O175" s="208"/>
      <c r="P175" s="23"/>
      <c r="Q175" s="8"/>
      <c r="R175" s="18">
        <v>44308</v>
      </c>
      <c r="S175" s="19" t="s">
        <v>28</v>
      </c>
      <c r="T175" s="68" t="s">
        <v>481</v>
      </c>
    </row>
    <row r="176" spans="1:20" ht="54">
      <c r="A176" s="6" t="s">
        <v>62</v>
      </c>
      <c r="B176" s="8" t="s">
        <v>1760</v>
      </c>
      <c r="C176" s="8" t="s">
        <v>1761</v>
      </c>
      <c r="D176" s="8" t="s">
        <v>2143</v>
      </c>
      <c r="E176" s="9" t="s">
        <v>2180</v>
      </c>
      <c r="F176" s="23">
        <v>53110</v>
      </c>
      <c r="G176" s="11">
        <v>44295</v>
      </c>
      <c r="H176" s="8" t="s">
        <v>30</v>
      </c>
      <c r="I176" s="8" t="s">
        <v>30</v>
      </c>
      <c r="J176" s="8" t="s">
        <v>2181</v>
      </c>
      <c r="K176" s="89">
        <v>44299</v>
      </c>
      <c r="L176" s="13" t="s">
        <v>32</v>
      </c>
      <c r="M176" s="14" t="s">
        <v>2182</v>
      </c>
      <c r="N176" s="212"/>
      <c r="O176" s="31">
        <v>53110</v>
      </c>
      <c r="P176" s="208"/>
      <c r="Q176" s="8"/>
      <c r="R176" s="18">
        <v>44329</v>
      </c>
      <c r="S176" s="19" t="s">
        <v>371</v>
      </c>
      <c r="T176" s="68" t="s">
        <v>481</v>
      </c>
    </row>
    <row r="177" spans="1:20" ht="54">
      <c r="A177" s="6" t="s">
        <v>62</v>
      </c>
      <c r="B177" s="8" t="s">
        <v>1760</v>
      </c>
      <c r="C177" s="8" t="s">
        <v>1761</v>
      </c>
      <c r="D177" s="8" t="s">
        <v>2143</v>
      </c>
      <c r="E177" s="9" t="s">
        <v>2183</v>
      </c>
      <c r="F177" s="23">
        <v>106559</v>
      </c>
      <c r="G177" s="11">
        <v>44295</v>
      </c>
      <c r="H177" s="8" t="s">
        <v>30</v>
      </c>
      <c r="I177" s="8" t="s">
        <v>30</v>
      </c>
      <c r="J177" s="8" t="s">
        <v>2184</v>
      </c>
      <c r="K177" s="89">
        <v>44301</v>
      </c>
      <c r="L177" s="13" t="s">
        <v>32</v>
      </c>
      <c r="M177" s="14" t="s">
        <v>2185</v>
      </c>
      <c r="N177" s="212"/>
      <c r="O177" s="31">
        <v>106559</v>
      </c>
      <c r="P177" s="208"/>
      <c r="Q177" s="8"/>
      <c r="R177" s="18">
        <v>44329</v>
      </c>
      <c r="S177" s="19" t="s">
        <v>371</v>
      </c>
      <c r="T177" s="68" t="s">
        <v>481</v>
      </c>
    </row>
    <row r="178" spans="1:20" ht="54">
      <c r="A178" s="6" t="s">
        <v>62</v>
      </c>
      <c r="B178" s="8" t="s">
        <v>1760</v>
      </c>
      <c r="C178" s="8" t="s">
        <v>1761</v>
      </c>
      <c r="D178" s="8" t="s">
        <v>2143</v>
      </c>
      <c r="E178" s="9" t="s">
        <v>2186</v>
      </c>
      <c r="F178" s="23">
        <v>236837.83</v>
      </c>
      <c r="G178" s="11">
        <v>44302</v>
      </c>
      <c r="H178" s="8" t="s">
        <v>30</v>
      </c>
      <c r="I178" s="8" t="s">
        <v>30</v>
      </c>
      <c r="J178" s="8" t="s">
        <v>2187</v>
      </c>
      <c r="K178" s="89">
        <v>44320</v>
      </c>
      <c r="L178" s="13" t="s">
        <v>32</v>
      </c>
      <c r="M178" s="14" t="s">
        <v>2188</v>
      </c>
      <c r="N178" s="212"/>
      <c r="O178" s="31">
        <v>236837.83</v>
      </c>
      <c r="P178" s="208"/>
      <c r="Q178" s="8"/>
      <c r="R178" s="18">
        <v>44336</v>
      </c>
      <c r="S178" s="19" t="s">
        <v>384</v>
      </c>
      <c r="T178" s="68" t="s">
        <v>481</v>
      </c>
    </row>
    <row r="179" spans="1:20" ht="54">
      <c r="A179" s="6" t="s">
        <v>62</v>
      </c>
      <c r="B179" s="8" t="s">
        <v>1760</v>
      </c>
      <c r="C179" s="8" t="s">
        <v>1761</v>
      </c>
      <c r="D179" s="8" t="s">
        <v>2143</v>
      </c>
      <c r="E179" s="9" t="s">
        <v>2189</v>
      </c>
      <c r="F179" s="23">
        <v>54721.38</v>
      </c>
      <c r="G179" s="11">
        <v>44322</v>
      </c>
      <c r="H179" s="8" t="s">
        <v>30</v>
      </c>
      <c r="I179" s="8" t="s">
        <v>30</v>
      </c>
      <c r="J179" s="8" t="s">
        <v>2190</v>
      </c>
      <c r="K179" s="89">
        <v>44336</v>
      </c>
      <c r="L179" s="13" t="s">
        <v>32</v>
      </c>
      <c r="M179" s="14" t="s">
        <v>2191</v>
      </c>
      <c r="N179" s="212"/>
      <c r="O179" s="31">
        <v>54721.38</v>
      </c>
      <c r="P179" s="208"/>
      <c r="Q179" s="8"/>
      <c r="R179" s="18">
        <v>44357</v>
      </c>
      <c r="S179" s="19" t="s">
        <v>411</v>
      </c>
      <c r="T179" s="68" t="s">
        <v>481</v>
      </c>
    </row>
    <row r="180" spans="1:20" ht="54">
      <c r="A180" s="6" t="s">
        <v>62</v>
      </c>
      <c r="B180" s="8" t="s">
        <v>1760</v>
      </c>
      <c r="C180" s="8" t="s">
        <v>1761</v>
      </c>
      <c r="D180" s="8" t="s">
        <v>2143</v>
      </c>
      <c r="E180" s="9" t="s">
        <v>2192</v>
      </c>
      <c r="F180" s="23">
        <v>161309.76000000001</v>
      </c>
      <c r="G180" s="11">
        <v>44322</v>
      </c>
      <c r="H180" s="8" t="s">
        <v>30</v>
      </c>
      <c r="I180" s="8" t="s">
        <v>30</v>
      </c>
      <c r="J180" s="8" t="s">
        <v>1305</v>
      </c>
      <c r="K180" s="89">
        <v>44336</v>
      </c>
      <c r="L180" s="13" t="s">
        <v>32</v>
      </c>
      <c r="M180" s="14" t="s">
        <v>2193</v>
      </c>
      <c r="N180" s="212"/>
      <c r="O180" s="31">
        <v>161309.76000000001</v>
      </c>
      <c r="P180" s="208"/>
      <c r="Q180" s="8"/>
      <c r="R180" s="18">
        <v>44357</v>
      </c>
      <c r="S180" s="19" t="s">
        <v>411</v>
      </c>
      <c r="T180" s="68" t="s">
        <v>481</v>
      </c>
    </row>
    <row r="181" spans="1:20" ht="54">
      <c r="A181" s="6" t="s">
        <v>62</v>
      </c>
      <c r="B181" s="8" t="s">
        <v>1760</v>
      </c>
      <c r="C181" s="8" t="s">
        <v>1761</v>
      </c>
      <c r="D181" s="8" t="s">
        <v>2143</v>
      </c>
      <c r="E181" s="9" t="s">
        <v>2194</v>
      </c>
      <c r="F181" s="23">
        <v>115293.9</v>
      </c>
      <c r="G181" s="11">
        <v>44322</v>
      </c>
      <c r="H181" s="8" t="s">
        <v>30</v>
      </c>
      <c r="I181" s="8" t="s">
        <v>30</v>
      </c>
      <c r="J181" s="8" t="s">
        <v>2195</v>
      </c>
      <c r="K181" s="89">
        <v>44336</v>
      </c>
      <c r="L181" s="13" t="s">
        <v>32</v>
      </c>
      <c r="M181" s="14" t="s">
        <v>2196</v>
      </c>
      <c r="N181" s="212"/>
      <c r="O181" s="31">
        <v>115293.9</v>
      </c>
      <c r="P181" s="208"/>
      <c r="Q181" s="8"/>
      <c r="R181" s="18">
        <v>44357</v>
      </c>
      <c r="S181" s="19" t="s">
        <v>411</v>
      </c>
      <c r="T181" s="68" t="s">
        <v>481</v>
      </c>
    </row>
    <row r="182" spans="1:20" ht="54">
      <c r="A182" s="6" t="s">
        <v>62</v>
      </c>
      <c r="B182" s="8" t="s">
        <v>1760</v>
      </c>
      <c r="C182" s="8" t="s">
        <v>1761</v>
      </c>
      <c r="D182" s="8" t="s">
        <v>2143</v>
      </c>
      <c r="E182" s="9" t="s">
        <v>2197</v>
      </c>
      <c r="F182" s="23">
        <v>278787.95</v>
      </c>
      <c r="G182" s="11">
        <v>44322</v>
      </c>
      <c r="H182" s="8" t="s">
        <v>30</v>
      </c>
      <c r="I182" s="8" t="s">
        <v>30</v>
      </c>
      <c r="J182" s="8" t="s">
        <v>2198</v>
      </c>
      <c r="K182" s="89">
        <v>44336</v>
      </c>
      <c r="L182" s="13" t="s">
        <v>32</v>
      </c>
      <c r="M182" s="14" t="s">
        <v>2199</v>
      </c>
      <c r="N182" s="217"/>
      <c r="O182" s="31">
        <v>278787.95</v>
      </c>
      <c r="P182" s="208"/>
      <c r="Q182" s="8"/>
      <c r="R182" s="18">
        <v>44357</v>
      </c>
      <c r="S182" s="19" t="s">
        <v>411</v>
      </c>
      <c r="T182" s="68" t="s">
        <v>481</v>
      </c>
    </row>
    <row r="183" spans="1:20" ht="54">
      <c r="A183" s="6" t="s">
        <v>62</v>
      </c>
      <c r="B183" s="8" t="s">
        <v>1760</v>
      </c>
      <c r="C183" s="8" t="s">
        <v>1761</v>
      </c>
      <c r="D183" s="8" t="s">
        <v>2143</v>
      </c>
      <c r="E183" s="19" t="s">
        <v>2200</v>
      </c>
      <c r="F183" s="92">
        <v>43582.97</v>
      </c>
      <c r="G183" s="21">
        <v>44347</v>
      </c>
      <c r="H183" s="8" t="s">
        <v>30</v>
      </c>
      <c r="I183" s="8" t="s">
        <v>30</v>
      </c>
      <c r="J183" s="6" t="s">
        <v>2201</v>
      </c>
      <c r="K183" s="87">
        <v>44351</v>
      </c>
      <c r="L183" s="13" t="s">
        <v>32</v>
      </c>
      <c r="M183" s="14" t="s">
        <v>2202</v>
      </c>
      <c r="N183" s="204"/>
      <c r="O183" s="31">
        <v>43582.97</v>
      </c>
      <c r="P183" s="23"/>
      <c r="Q183" s="8"/>
      <c r="R183" s="18">
        <v>44378</v>
      </c>
      <c r="S183" s="18" t="s">
        <v>83</v>
      </c>
      <c r="T183" s="68" t="s">
        <v>481</v>
      </c>
    </row>
    <row r="184" spans="1:20" ht="54">
      <c r="A184" s="6" t="s">
        <v>62</v>
      </c>
      <c r="B184" s="8" t="s">
        <v>1760</v>
      </c>
      <c r="C184" s="8" t="s">
        <v>1761</v>
      </c>
      <c r="D184" s="8" t="s">
        <v>2143</v>
      </c>
      <c r="E184" s="19" t="s">
        <v>2203</v>
      </c>
      <c r="F184" s="92">
        <v>70324.42</v>
      </c>
      <c r="G184" s="21">
        <v>44347</v>
      </c>
      <c r="H184" s="8" t="s">
        <v>30</v>
      </c>
      <c r="I184" s="8" t="s">
        <v>30</v>
      </c>
      <c r="J184" s="6" t="s">
        <v>2204</v>
      </c>
      <c r="K184" s="87">
        <v>44351</v>
      </c>
      <c r="L184" s="13" t="s">
        <v>32</v>
      </c>
      <c r="M184" s="14" t="s">
        <v>2205</v>
      </c>
      <c r="N184" s="23"/>
      <c r="O184" s="31">
        <v>70324.42</v>
      </c>
      <c r="P184" s="23"/>
      <c r="Q184" s="8"/>
      <c r="R184" s="18">
        <v>44378</v>
      </c>
      <c r="S184" s="18" t="s">
        <v>83</v>
      </c>
      <c r="T184" s="68" t="s">
        <v>481</v>
      </c>
    </row>
    <row r="185" spans="1:20" ht="54">
      <c r="A185" s="6" t="s">
        <v>62</v>
      </c>
      <c r="B185" s="8" t="s">
        <v>1760</v>
      </c>
      <c r="C185" s="8" t="s">
        <v>1761</v>
      </c>
      <c r="D185" s="8" t="s">
        <v>2143</v>
      </c>
      <c r="E185" s="19" t="s">
        <v>2206</v>
      </c>
      <c r="F185" s="92">
        <v>33900</v>
      </c>
      <c r="G185" s="21">
        <v>44348</v>
      </c>
      <c r="H185" s="8" t="s">
        <v>30</v>
      </c>
      <c r="I185" s="8" t="s">
        <v>30</v>
      </c>
      <c r="J185" s="6" t="s">
        <v>2207</v>
      </c>
      <c r="K185" s="87">
        <v>44351</v>
      </c>
      <c r="L185" s="13" t="s">
        <v>32</v>
      </c>
      <c r="M185" s="14" t="s">
        <v>2208</v>
      </c>
      <c r="N185" s="23"/>
      <c r="O185" s="31">
        <v>33900</v>
      </c>
      <c r="P185" s="23"/>
      <c r="Q185" s="8"/>
      <c r="R185" s="18">
        <v>44378</v>
      </c>
      <c r="S185" s="18" t="s">
        <v>83</v>
      </c>
      <c r="T185" s="68" t="s">
        <v>481</v>
      </c>
    </row>
    <row r="186" spans="1:20" ht="54">
      <c r="A186" s="6" t="s">
        <v>62</v>
      </c>
      <c r="B186" s="8" t="s">
        <v>1760</v>
      </c>
      <c r="C186" s="8" t="s">
        <v>1761</v>
      </c>
      <c r="D186" s="8" t="s">
        <v>2143</v>
      </c>
      <c r="E186" s="19" t="s">
        <v>2209</v>
      </c>
      <c r="F186" s="92">
        <v>33900</v>
      </c>
      <c r="G186" s="21">
        <v>44348</v>
      </c>
      <c r="H186" s="8" t="s">
        <v>30</v>
      </c>
      <c r="I186" s="8" t="s">
        <v>30</v>
      </c>
      <c r="J186" s="6" t="s">
        <v>2210</v>
      </c>
      <c r="K186" s="87">
        <v>44351</v>
      </c>
      <c r="L186" s="13" t="s">
        <v>32</v>
      </c>
      <c r="M186" s="14" t="s">
        <v>2211</v>
      </c>
      <c r="N186" s="23"/>
      <c r="O186" s="31">
        <v>33900</v>
      </c>
      <c r="P186" s="23"/>
      <c r="Q186" s="8"/>
      <c r="R186" s="18">
        <v>44378</v>
      </c>
      <c r="S186" s="18" t="s">
        <v>83</v>
      </c>
      <c r="T186" s="68" t="s">
        <v>481</v>
      </c>
    </row>
    <row r="187" spans="1:20" ht="54">
      <c r="A187" s="6" t="s">
        <v>62</v>
      </c>
      <c r="B187" s="8" t="s">
        <v>1760</v>
      </c>
      <c r="C187" s="8" t="s">
        <v>1761</v>
      </c>
      <c r="D187" s="8" t="s">
        <v>2143</v>
      </c>
      <c r="E187" s="19" t="s">
        <v>2212</v>
      </c>
      <c r="F187" s="92">
        <v>37290</v>
      </c>
      <c r="G187" s="21">
        <v>44348</v>
      </c>
      <c r="H187" s="8" t="s">
        <v>30</v>
      </c>
      <c r="I187" s="8" t="s">
        <v>30</v>
      </c>
      <c r="J187" s="6" t="s">
        <v>2213</v>
      </c>
      <c r="K187" s="87">
        <v>44351</v>
      </c>
      <c r="L187" s="13" t="s">
        <v>32</v>
      </c>
      <c r="M187" s="14" t="s">
        <v>2214</v>
      </c>
      <c r="N187" s="23"/>
      <c r="O187" s="31">
        <v>37290</v>
      </c>
      <c r="P187" s="23"/>
      <c r="Q187" s="8"/>
      <c r="R187" s="18">
        <v>44378</v>
      </c>
      <c r="S187" s="18" t="s">
        <v>83</v>
      </c>
      <c r="T187" s="68" t="s">
        <v>481</v>
      </c>
    </row>
    <row r="188" spans="1:20" ht="54">
      <c r="A188" s="6" t="s">
        <v>62</v>
      </c>
      <c r="B188" s="8" t="s">
        <v>1760</v>
      </c>
      <c r="C188" s="8" t="s">
        <v>1761</v>
      </c>
      <c r="D188" s="8" t="s">
        <v>2143</v>
      </c>
      <c r="E188" s="19" t="s">
        <v>2215</v>
      </c>
      <c r="F188" s="92">
        <v>122782.41</v>
      </c>
      <c r="G188" s="21">
        <v>44348</v>
      </c>
      <c r="H188" s="8" t="s">
        <v>30</v>
      </c>
      <c r="I188" s="8" t="s">
        <v>30</v>
      </c>
      <c r="J188" s="6" t="s">
        <v>2216</v>
      </c>
      <c r="K188" s="87">
        <v>44351</v>
      </c>
      <c r="L188" s="13" t="s">
        <v>32</v>
      </c>
      <c r="M188" s="14" t="s">
        <v>2217</v>
      </c>
      <c r="N188" s="56"/>
      <c r="O188" s="31">
        <v>122782.41</v>
      </c>
      <c r="P188" s="23"/>
      <c r="Q188" s="8"/>
      <c r="R188" s="18">
        <v>44378</v>
      </c>
      <c r="S188" s="18" t="s">
        <v>83</v>
      </c>
      <c r="T188" s="68" t="s">
        <v>481</v>
      </c>
    </row>
    <row r="189" spans="1:20" ht="54">
      <c r="A189" s="6" t="s">
        <v>62</v>
      </c>
      <c r="B189" s="8" t="s">
        <v>1760</v>
      </c>
      <c r="C189" s="8" t="s">
        <v>1761</v>
      </c>
      <c r="D189" s="8" t="s">
        <v>2143</v>
      </c>
      <c r="E189" s="19" t="s">
        <v>2218</v>
      </c>
      <c r="F189" s="92">
        <v>43155.83</v>
      </c>
      <c r="G189" s="21">
        <v>44372</v>
      </c>
      <c r="H189" s="8" t="s">
        <v>30</v>
      </c>
      <c r="I189" s="8" t="s">
        <v>30</v>
      </c>
      <c r="J189" s="6" t="s">
        <v>2219</v>
      </c>
      <c r="K189" s="87">
        <v>44372</v>
      </c>
      <c r="L189" s="13" t="s">
        <v>32</v>
      </c>
      <c r="M189" s="14" t="s">
        <v>2220</v>
      </c>
      <c r="N189" s="56"/>
      <c r="O189" s="31">
        <v>43155.83</v>
      </c>
      <c r="P189" s="23"/>
      <c r="Q189" s="8"/>
      <c r="R189" s="18">
        <v>44406</v>
      </c>
      <c r="S189" s="18" t="s">
        <v>760</v>
      </c>
      <c r="T189" s="68" t="s">
        <v>481</v>
      </c>
    </row>
    <row r="190" spans="1:20" ht="54">
      <c r="A190" s="6" t="s">
        <v>62</v>
      </c>
      <c r="B190" s="8" t="s">
        <v>1760</v>
      </c>
      <c r="C190" s="8" t="s">
        <v>1761</v>
      </c>
      <c r="D190" s="8" t="s">
        <v>2143</v>
      </c>
      <c r="E190" s="19" t="s">
        <v>2221</v>
      </c>
      <c r="F190" s="92">
        <v>101589.26</v>
      </c>
      <c r="G190" s="21">
        <v>44372</v>
      </c>
      <c r="H190" s="8" t="s">
        <v>30</v>
      </c>
      <c r="I190" s="8" t="s">
        <v>30</v>
      </c>
      <c r="J190" s="6" t="s">
        <v>2222</v>
      </c>
      <c r="K190" s="87">
        <v>44372</v>
      </c>
      <c r="L190" s="13" t="s">
        <v>32</v>
      </c>
      <c r="M190" s="14" t="s">
        <v>2223</v>
      </c>
      <c r="N190" s="56"/>
      <c r="O190" s="31">
        <v>101589.26</v>
      </c>
      <c r="P190" s="23"/>
      <c r="Q190" s="8"/>
      <c r="R190" s="18">
        <v>44406</v>
      </c>
      <c r="S190" s="18" t="s">
        <v>760</v>
      </c>
      <c r="T190" s="68" t="s">
        <v>481</v>
      </c>
    </row>
    <row r="191" spans="1:20" ht="54">
      <c r="A191" s="6" t="s">
        <v>62</v>
      </c>
      <c r="B191" s="8" t="s">
        <v>1760</v>
      </c>
      <c r="C191" s="8" t="s">
        <v>1761</v>
      </c>
      <c r="D191" s="8" t="s">
        <v>2143</v>
      </c>
      <c r="E191" s="19" t="s">
        <v>2224</v>
      </c>
      <c r="F191" s="92">
        <v>69879.199999999997</v>
      </c>
      <c r="G191" s="21">
        <v>44372</v>
      </c>
      <c r="H191" s="8" t="s">
        <v>30</v>
      </c>
      <c r="I191" s="8" t="s">
        <v>30</v>
      </c>
      <c r="J191" s="6" t="s">
        <v>2225</v>
      </c>
      <c r="K191" s="87">
        <v>44372</v>
      </c>
      <c r="L191" s="13" t="s">
        <v>32</v>
      </c>
      <c r="M191" s="14" t="s">
        <v>2226</v>
      </c>
      <c r="N191" s="56"/>
      <c r="O191" s="31">
        <v>69879.199999999997</v>
      </c>
      <c r="P191" s="23"/>
      <c r="Q191" s="8"/>
      <c r="R191" s="18">
        <v>44406</v>
      </c>
      <c r="S191" s="18" t="s">
        <v>760</v>
      </c>
      <c r="T191" s="68" t="s">
        <v>481</v>
      </c>
    </row>
    <row r="192" spans="1:20" ht="54">
      <c r="A192" s="6" t="s">
        <v>62</v>
      </c>
      <c r="B192" s="8" t="s">
        <v>1760</v>
      </c>
      <c r="C192" s="8" t="s">
        <v>1761</v>
      </c>
      <c r="D192" s="8" t="s">
        <v>2143</v>
      </c>
      <c r="E192" s="19" t="s">
        <v>2227</v>
      </c>
      <c r="F192" s="92">
        <v>41887.97</v>
      </c>
      <c r="G192" s="21">
        <v>44376</v>
      </c>
      <c r="H192" s="8" t="s">
        <v>30</v>
      </c>
      <c r="I192" s="8" t="s">
        <v>30</v>
      </c>
      <c r="J192" s="6" t="s">
        <v>2228</v>
      </c>
      <c r="K192" s="21">
        <v>44376</v>
      </c>
      <c r="L192" s="13" t="s">
        <v>32</v>
      </c>
      <c r="M192" s="224" t="s">
        <v>2229</v>
      </c>
      <c r="N192" s="56"/>
      <c r="O192" s="16">
        <v>41887.97</v>
      </c>
      <c r="P192" s="23"/>
      <c r="Q192" s="8"/>
      <c r="R192" s="18">
        <v>44406</v>
      </c>
      <c r="S192" s="18" t="s">
        <v>760</v>
      </c>
      <c r="T192" s="68" t="s">
        <v>481</v>
      </c>
    </row>
    <row r="193" spans="1:20" ht="54">
      <c r="A193" s="6" t="s">
        <v>62</v>
      </c>
      <c r="B193" s="8" t="s">
        <v>1760</v>
      </c>
      <c r="C193" s="8" t="s">
        <v>1761</v>
      </c>
      <c r="D193" s="8" t="s">
        <v>2143</v>
      </c>
      <c r="E193" s="19" t="s">
        <v>2230</v>
      </c>
      <c r="F193" s="92">
        <v>66235.429999999993</v>
      </c>
      <c r="G193" s="21">
        <v>44396</v>
      </c>
      <c r="H193" s="8" t="s">
        <v>30</v>
      </c>
      <c r="I193" s="8" t="s">
        <v>30</v>
      </c>
      <c r="J193" s="6" t="s">
        <v>2231</v>
      </c>
      <c r="K193" s="21">
        <v>44397</v>
      </c>
      <c r="L193" s="13" t="s">
        <v>32</v>
      </c>
      <c r="M193" s="224" t="s">
        <v>2232</v>
      </c>
      <c r="N193" s="56"/>
      <c r="O193" s="223"/>
      <c r="P193" s="16">
        <v>66235.429999999993</v>
      </c>
      <c r="Q193" s="8"/>
      <c r="R193" s="78">
        <v>44434</v>
      </c>
      <c r="S193" s="68" t="s">
        <v>129</v>
      </c>
      <c r="T193" s="68" t="s">
        <v>481</v>
      </c>
    </row>
    <row r="194" spans="1:20" ht="54">
      <c r="A194" s="6" t="s">
        <v>62</v>
      </c>
      <c r="B194" s="8" t="s">
        <v>1760</v>
      </c>
      <c r="C194" s="8" t="s">
        <v>1761</v>
      </c>
      <c r="D194" s="8" t="s">
        <v>2143</v>
      </c>
      <c r="E194" s="19" t="s">
        <v>2233</v>
      </c>
      <c r="F194" s="92">
        <v>138052.1</v>
      </c>
      <c r="G194" s="21">
        <v>44396</v>
      </c>
      <c r="H194" s="8" t="s">
        <v>30</v>
      </c>
      <c r="I194" s="8" t="s">
        <v>30</v>
      </c>
      <c r="J194" s="6" t="s">
        <v>2234</v>
      </c>
      <c r="K194" s="21">
        <v>44397</v>
      </c>
      <c r="L194" s="13" t="s">
        <v>32</v>
      </c>
      <c r="M194" s="224" t="s">
        <v>2235</v>
      </c>
      <c r="N194" s="56"/>
      <c r="O194" s="223"/>
      <c r="P194" s="16">
        <v>138052.1</v>
      </c>
      <c r="Q194" s="8"/>
      <c r="R194" s="78">
        <v>44434</v>
      </c>
      <c r="S194" s="68" t="s">
        <v>129</v>
      </c>
      <c r="T194" s="68" t="s">
        <v>481</v>
      </c>
    </row>
    <row r="195" spans="1:20" ht="54">
      <c r="A195" s="6" t="s">
        <v>62</v>
      </c>
      <c r="B195" s="8" t="s">
        <v>1760</v>
      </c>
      <c r="C195" s="8" t="s">
        <v>1761</v>
      </c>
      <c r="D195" s="8" t="s">
        <v>2143</v>
      </c>
      <c r="E195" s="19" t="s">
        <v>2236</v>
      </c>
      <c r="F195" s="92">
        <v>422994.03</v>
      </c>
      <c r="G195" s="21">
        <v>44396</v>
      </c>
      <c r="H195" s="8" t="s">
        <v>30</v>
      </c>
      <c r="I195" s="8" t="s">
        <v>30</v>
      </c>
      <c r="J195" s="6" t="s">
        <v>2237</v>
      </c>
      <c r="K195" s="21">
        <v>44397</v>
      </c>
      <c r="L195" s="13" t="s">
        <v>32</v>
      </c>
      <c r="M195" s="224" t="s">
        <v>2238</v>
      </c>
      <c r="N195" s="56"/>
      <c r="O195" s="223"/>
      <c r="P195" s="16">
        <v>422994.03</v>
      </c>
      <c r="Q195" s="8"/>
      <c r="R195" s="18">
        <v>44441</v>
      </c>
      <c r="S195" s="19" t="s">
        <v>141</v>
      </c>
      <c r="T195" s="68" t="s">
        <v>481</v>
      </c>
    </row>
    <row r="196" spans="1:20" ht="54">
      <c r="A196" s="6" t="s">
        <v>62</v>
      </c>
      <c r="B196" s="8" t="s">
        <v>1760</v>
      </c>
      <c r="C196" s="8" t="s">
        <v>1761</v>
      </c>
      <c r="D196" s="8" t="s">
        <v>2143</v>
      </c>
      <c r="E196" s="19" t="s">
        <v>2239</v>
      </c>
      <c r="F196" s="92">
        <v>293247.43</v>
      </c>
      <c r="G196" s="21">
        <v>44420</v>
      </c>
      <c r="H196" s="8" t="s">
        <v>30</v>
      </c>
      <c r="I196" s="8" t="s">
        <v>30</v>
      </c>
      <c r="J196" s="6" t="s">
        <v>2240</v>
      </c>
      <c r="K196" s="21">
        <v>44420</v>
      </c>
      <c r="L196" s="13" t="s">
        <v>32</v>
      </c>
      <c r="M196" s="224" t="s">
        <v>2241</v>
      </c>
      <c r="N196" s="56"/>
      <c r="O196" s="223"/>
      <c r="P196" s="16">
        <v>293247.43</v>
      </c>
      <c r="Q196" s="8"/>
      <c r="R196" s="18">
        <v>44455</v>
      </c>
      <c r="S196" s="19" t="s">
        <v>147</v>
      </c>
      <c r="T196" s="68" t="s">
        <v>481</v>
      </c>
    </row>
    <row r="197" spans="1:20" ht="54">
      <c r="A197" s="6" t="s">
        <v>62</v>
      </c>
      <c r="B197" s="8" t="s">
        <v>1760</v>
      </c>
      <c r="C197" s="8" t="s">
        <v>1761</v>
      </c>
      <c r="D197" s="8" t="s">
        <v>2143</v>
      </c>
      <c r="E197" s="19" t="s">
        <v>2242</v>
      </c>
      <c r="F197" s="92">
        <v>109418.47</v>
      </c>
      <c r="G197" s="21">
        <v>44420</v>
      </c>
      <c r="H197" s="8" t="s">
        <v>30</v>
      </c>
      <c r="I197" s="8" t="s">
        <v>30</v>
      </c>
      <c r="J197" s="6" t="s">
        <v>2243</v>
      </c>
      <c r="K197" s="21">
        <v>44420</v>
      </c>
      <c r="L197" s="13" t="s">
        <v>32</v>
      </c>
      <c r="M197" s="224" t="s">
        <v>2244</v>
      </c>
      <c r="N197" s="56"/>
      <c r="O197" s="223"/>
      <c r="P197" s="16">
        <v>109418.47</v>
      </c>
      <c r="Q197" s="8"/>
      <c r="R197" s="18">
        <v>44455</v>
      </c>
      <c r="S197" s="19" t="s">
        <v>147</v>
      </c>
      <c r="T197" s="68" t="s">
        <v>481</v>
      </c>
    </row>
    <row r="198" spans="1:20" ht="54">
      <c r="A198" s="6" t="s">
        <v>62</v>
      </c>
      <c r="B198" s="8" t="s">
        <v>1760</v>
      </c>
      <c r="C198" s="8" t="s">
        <v>1761</v>
      </c>
      <c r="D198" s="8" t="s">
        <v>2143</v>
      </c>
      <c r="E198" s="19" t="s">
        <v>2245</v>
      </c>
      <c r="F198" s="92">
        <v>99248.47</v>
      </c>
      <c r="G198" s="21">
        <v>44420</v>
      </c>
      <c r="H198" s="8" t="s">
        <v>30</v>
      </c>
      <c r="I198" s="8" t="s">
        <v>30</v>
      </c>
      <c r="J198" s="6" t="s">
        <v>2246</v>
      </c>
      <c r="K198" s="21">
        <v>44420</v>
      </c>
      <c r="L198" s="13" t="s">
        <v>32</v>
      </c>
      <c r="M198" s="224" t="s">
        <v>2247</v>
      </c>
      <c r="N198" s="56"/>
      <c r="O198" s="223"/>
      <c r="P198" s="16">
        <v>99248.47</v>
      </c>
      <c r="Q198" s="8"/>
      <c r="R198" s="18">
        <v>44455</v>
      </c>
      <c r="S198" s="19" t="s">
        <v>147</v>
      </c>
      <c r="T198" s="68" t="s">
        <v>481</v>
      </c>
    </row>
    <row r="199" spans="1:20" ht="54">
      <c r="A199" s="6" t="s">
        <v>62</v>
      </c>
      <c r="B199" s="8" t="s">
        <v>1760</v>
      </c>
      <c r="C199" s="8" t="s">
        <v>1761</v>
      </c>
      <c r="D199" s="8" t="s">
        <v>2143</v>
      </c>
      <c r="E199" s="19" t="s">
        <v>2248</v>
      </c>
      <c r="F199" s="92">
        <v>98649</v>
      </c>
      <c r="G199" s="21">
        <v>44425</v>
      </c>
      <c r="H199" s="8" t="s">
        <v>30</v>
      </c>
      <c r="I199" s="8" t="s">
        <v>30</v>
      </c>
      <c r="J199" s="6" t="s">
        <v>2249</v>
      </c>
      <c r="K199" s="21">
        <v>44425</v>
      </c>
      <c r="L199" s="13" t="s">
        <v>32</v>
      </c>
      <c r="M199" s="224" t="s">
        <v>2250</v>
      </c>
      <c r="N199" s="56"/>
      <c r="O199" s="223"/>
      <c r="P199" s="16">
        <v>98649</v>
      </c>
      <c r="Q199" s="8"/>
      <c r="R199" s="18">
        <v>44462</v>
      </c>
      <c r="S199" s="19" t="s">
        <v>164</v>
      </c>
      <c r="T199" s="68" t="s">
        <v>481</v>
      </c>
    </row>
    <row r="200" spans="1:20" ht="54">
      <c r="A200" s="6" t="s">
        <v>62</v>
      </c>
      <c r="B200" s="8" t="s">
        <v>1760</v>
      </c>
      <c r="C200" s="8" t="s">
        <v>1761</v>
      </c>
      <c r="D200" s="8" t="s">
        <v>2143</v>
      </c>
      <c r="E200" s="19" t="s">
        <v>2251</v>
      </c>
      <c r="F200" s="92">
        <v>46024.25</v>
      </c>
      <c r="G200" s="21">
        <v>44432</v>
      </c>
      <c r="H200" s="8" t="s">
        <v>30</v>
      </c>
      <c r="I200" s="8" t="s">
        <v>30</v>
      </c>
      <c r="J200" s="6" t="s">
        <v>2252</v>
      </c>
      <c r="K200" s="21">
        <v>44433</v>
      </c>
      <c r="L200" s="13" t="s">
        <v>32</v>
      </c>
      <c r="M200" s="224" t="s">
        <v>2253</v>
      </c>
      <c r="N200" s="56"/>
      <c r="O200" s="223"/>
      <c r="P200" s="16">
        <v>46024.25</v>
      </c>
      <c r="Q200" s="8"/>
      <c r="R200" s="78">
        <v>44476</v>
      </c>
      <c r="S200" s="68" t="s">
        <v>154</v>
      </c>
      <c r="T200" s="68" t="s">
        <v>481</v>
      </c>
    </row>
    <row r="201" spans="1:20" ht="54">
      <c r="A201" s="6" t="s">
        <v>62</v>
      </c>
      <c r="B201" s="8" t="s">
        <v>1760</v>
      </c>
      <c r="C201" s="8" t="s">
        <v>1761</v>
      </c>
      <c r="D201" s="8" t="s">
        <v>2143</v>
      </c>
      <c r="E201" s="19" t="s">
        <v>2254</v>
      </c>
      <c r="F201" s="92">
        <v>57126.25</v>
      </c>
      <c r="G201" s="21">
        <v>44432</v>
      </c>
      <c r="H201" s="8" t="s">
        <v>30</v>
      </c>
      <c r="I201" s="8" t="s">
        <v>30</v>
      </c>
      <c r="J201" s="6" t="s">
        <v>2255</v>
      </c>
      <c r="K201" s="21">
        <v>44433</v>
      </c>
      <c r="L201" s="13" t="s">
        <v>32</v>
      </c>
      <c r="M201" s="224" t="s">
        <v>2256</v>
      </c>
      <c r="N201" s="56"/>
      <c r="O201" s="223"/>
      <c r="P201" s="16">
        <v>57126.25</v>
      </c>
      <c r="Q201" s="8"/>
      <c r="R201" s="78">
        <v>44476</v>
      </c>
      <c r="S201" s="68" t="s">
        <v>154</v>
      </c>
      <c r="T201" s="68" t="s">
        <v>481</v>
      </c>
    </row>
    <row r="202" spans="1:20" ht="54">
      <c r="A202" s="6" t="s">
        <v>62</v>
      </c>
      <c r="B202" s="8" t="s">
        <v>1760</v>
      </c>
      <c r="C202" s="8" t="s">
        <v>1761</v>
      </c>
      <c r="D202" s="8" t="s">
        <v>2143</v>
      </c>
      <c r="E202" s="19" t="s">
        <v>2257</v>
      </c>
      <c r="F202" s="92">
        <v>46626.31</v>
      </c>
      <c r="G202" s="21">
        <v>44432</v>
      </c>
      <c r="H202" s="8" t="s">
        <v>30</v>
      </c>
      <c r="I202" s="8" t="s">
        <v>30</v>
      </c>
      <c r="J202" s="6" t="s">
        <v>2258</v>
      </c>
      <c r="K202" s="21">
        <v>44433</v>
      </c>
      <c r="L202" s="13" t="s">
        <v>32</v>
      </c>
      <c r="M202" s="224" t="s">
        <v>2259</v>
      </c>
      <c r="N202" s="228"/>
      <c r="O202" s="223"/>
      <c r="P202" s="16">
        <v>46626.31</v>
      </c>
      <c r="Q202" s="8"/>
      <c r="R202" s="78">
        <v>44476</v>
      </c>
      <c r="S202" s="68" t="s">
        <v>154</v>
      </c>
      <c r="T202" s="68" t="s">
        <v>481</v>
      </c>
    </row>
    <row r="203" spans="1:20" ht="54">
      <c r="A203" s="6" t="s">
        <v>62</v>
      </c>
      <c r="B203" s="8" t="s">
        <v>1760</v>
      </c>
      <c r="C203" s="8" t="s">
        <v>1761</v>
      </c>
      <c r="D203" s="8" t="s">
        <v>2143</v>
      </c>
      <c r="E203" s="19" t="s">
        <v>2260</v>
      </c>
      <c r="F203" s="92">
        <v>94739.199999999997</v>
      </c>
      <c r="G203" s="21">
        <v>44459</v>
      </c>
      <c r="H203" s="8" t="s">
        <v>30</v>
      </c>
      <c r="I203" s="8" t="s">
        <v>30</v>
      </c>
      <c r="J203" s="6" t="s">
        <v>2261</v>
      </c>
      <c r="K203" s="21">
        <v>44459</v>
      </c>
      <c r="L203" s="13" t="s">
        <v>32</v>
      </c>
      <c r="M203" s="224" t="s">
        <v>2262</v>
      </c>
      <c r="N203" s="228"/>
      <c r="O203" s="223"/>
      <c r="P203" s="16">
        <v>94739.199999999997</v>
      </c>
      <c r="Q203" s="8"/>
      <c r="R203" s="18">
        <v>44497</v>
      </c>
      <c r="S203" s="19" t="s">
        <v>184</v>
      </c>
      <c r="T203" s="68" t="s">
        <v>481</v>
      </c>
    </row>
    <row r="204" spans="1:20" ht="54">
      <c r="A204" s="6" t="s">
        <v>62</v>
      </c>
      <c r="B204" s="8" t="s">
        <v>1760</v>
      </c>
      <c r="C204" s="8" t="s">
        <v>1761</v>
      </c>
      <c r="D204" s="8" t="s">
        <v>2143</v>
      </c>
      <c r="E204" s="19" t="s">
        <v>2263</v>
      </c>
      <c r="F204" s="229">
        <v>535821.14</v>
      </c>
      <c r="G204" s="21">
        <v>44459</v>
      </c>
      <c r="H204" s="8" t="s">
        <v>30</v>
      </c>
      <c r="I204" s="8" t="s">
        <v>30</v>
      </c>
      <c r="J204" s="6" t="s">
        <v>2264</v>
      </c>
      <c r="K204" s="21">
        <v>44459</v>
      </c>
      <c r="L204" s="13" t="s">
        <v>32</v>
      </c>
      <c r="M204" s="224" t="s">
        <v>2265</v>
      </c>
      <c r="N204" s="228"/>
      <c r="O204" s="223"/>
      <c r="P204" s="16">
        <v>535821.14</v>
      </c>
      <c r="Q204" s="8"/>
      <c r="R204" s="18">
        <v>44497</v>
      </c>
      <c r="S204" s="19" t="s">
        <v>184</v>
      </c>
      <c r="T204" s="68" t="s">
        <v>481</v>
      </c>
    </row>
    <row r="205" spans="1:20" ht="54">
      <c r="A205" s="6" t="s">
        <v>62</v>
      </c>
      <c r="B205" s="8" t="s">
        <v>1760</v>
      </c>
      <c r="C205" s="8" t="s">
        <v>1761</v>
      </c>
      <c r="D205" s="8" t="s">
        <v>2143</v>
      </c>
      <c r="E205" s="19" t="s">
        <v>2266</v>
      </c>
      <c r="F205" s="92">
        <v>75484</v>
      </c>
      <c r="G205" s="21">
        <v>44466</v>
      </c>
      <c r="H205" s="8" t="s">
        <v>30</v>
      </c>
      <c r="I205" s="8" t="s">
        <v>30</v>
      </c>
      <c r="J205" s="6" t="s">
        <v>2267</v>
      </c>
      <c r="K205" s="21">
        <v>44466</v>
      </c>
      <c r="L205" s="13" t="s">
        <v>32</v>
      </c>
      <c r="M205" s="224" t="s">
        <v>2268</v>
      </c>
      <c r="N205" s="228"/>
      <c r="O205" s="223"/>
      <c r="P205" s="16">
        <v>75484</v>
      </c>
      <c r="Q205" s="8"/>
      <c r="R205" s="18">
        <v>44497</v>
      </c>
      <c r="S205" s="19" t="s">
        <v>184</v>
      </c>
      <c r="T205" s="68" t="s">
        <v>481</v>
      </c>
    </row>
    <row r="206" spans="1:20" ht="54">
      <c r="A206" s="6" t="s">
        <v>62</v>
      </c>
      <c r="B206" s="8" t="s">
        <v>1760</v>
      </c>
      <c r="C206" s="8" t="s">
        <v>1761</v>
      </c>
      <c r="D206" s="8" t="s">
        <v>2143</v>
      </c>
      <c r="E206" s="19" t="s">
        <v>2269</v>
      </c>
      <c r="F206" s="92">
        <v>338405.74</v>
      </c>
      <c r="G206" s="21">
        <v>44466</v>
      </c>
      <c r="H206" s="8" t="s">
        <v>30</v>
      </c>
      <c r="I206" s="8" t="s">
        <v>30</v>
      </c>
      <c r="J206" s="6" t="s">
        <v>2270</v>
      </c>
      <c r="K206" s="21">
        <v>44466</v>
      </c>
      <c r="L206" s="13" t="s">
        <v>32</v>
      </c>
      <c r="M206" s="224" t="s">
        <v>2271</v>
      </c>
      <c r="N206" s="228"/>
      <c r="O206" s="223"/>
      <c r="P206" s="16">
        <v>338405.74</v>
      </c>
      <c r="Q206" s="8"/>
      <c r="R206" s="18">
        <v>44497</v>
      </c>
      <c r="S206" s="19" t="s">
        <v>184</v>
      </c>
      <c r="T206" s="68" t="s">
        <v>481</v>
      </c>
    </row>
    <row r="207" spans="1:20" ht="54">
      <c r="A207" s="6" t="s">
        <v>62</v>
      </c>
      <c r="B207" s="8" t="s">
        <v>1760</v>
      </c>
      <c r="C207" s="8" t="s">
        <v>1761</v>
      </c>
      <c r="D207" s="8" t="s">
        <v>2143</v>
      </c>
      <c r="E207" s="19" t="s">
        <v>2272</v>
      </c>
      <c r="F207" s="92">
        <v>5085</v>
      </c>
      <c r="G207" s="21">
        <v>44466</v>
      </c>
      <c r="H207" s="8" t="s">
        <v>30</v>
      </c>
      <c r="I207" s="8" t="s">
        <v>30</v>
      </c>
      <c r="J207" s="6" t="s">
        <v>2273</v>
      </c>
      <c r="K207" s="21">
        <v>44466</v>
      </c>
      <c r="L207" s="13" t="s">
        <v>32</v>
      </c>
      <c r="M207" s="224" t="s">
        <v>2274</v>
      </c>
      <c r="N207" s="228"/>
      <c r="O207" s="223"/>
      <c r="P207" s="16">
        <v>5085</v>
      </c>
      <c r="Q207" s="8"/>
      <c r="R207" s="18">
        <v>44497</v>
      </c>
      <c r="S207" s="19" t="s">
        <v>184</v>
      </c>
      <c r="T207" s="68" t="s">
        <v>481</v>
      </c>
    </row>
    <row r="208" spans="1:20" ht="54">
      <c r="A208" s="6" t="s">
        <v>62</v>
      </c>
      <c r="B208" s="8" t="s">
        <v>1760</v>
      </c>
      <c r="C208" s="8" t="s">
        <v>1761</v>
      </c>
      <c r="D208" s="8" t="s">
        <v>2143</v>
      </c>
      <c r="E208" s="19" t="s">
        <v>2275</v>
      </c>
      <c r="F208" s="92">
        <v>160276.28</v>
      </c>
      <c r="G208" s="21">
        <v>44473</v>
      </c>
      <c r="H208" s="8" t="s">
        <v>30</v>
      </c>
      <c r="I208" s="8" t="s">
        <v>30</v>
      </c>
      <c r="J208" s="6" t="s">
        <v>2276</v>
      </c>
      <c r="K208" s="21">
        <v>44473</v>
      </c>
      <c r="L208" s="13" t="s">
        <v>32</v>
      </c>
      <c r="M208" s="224" t="s">
        <v>2277</v>
      </c>
      <c r="N208" s="228"/>
      <c r="O208" s="223"/>
      <c r="P208" s="223">
        <v>5085</v>
      </c>
      <c r="Q208" s="119">
        <v>160276.28</v>
      </c>
      <c r="R208" s="18">
        <v>44504</v>
      </c>
      <c r="S208" s="19" t="s">
        <v>907</v>
      </c>
      <c r="T208" s="68" t="s">
        <v>481</v>
      </c>
    </row>
    <row r="209" spans="1:20" ht="54">
      <c r="A209" s="6" t="s">
        <v>62</v>
      </c>
      <c r="B209" s="8" t="s">
        <v>1760</v>
      </c>
      <c r="C209" s="8" t="s">
        <v>1761</v>
      </c>
      <c r="D209" s="8" t="s">
        <v>2143</v>
      </c>
      <c r="E209" s="19" t="s">
        <v>2278</v>
      </c>
      <c r="F209" s="92">
        <v>225894.91</v>
      </c>
      <c r="G209" s="21">
        <v>44494</v>
      </c>
      <c r="H209" s="8" t="s">
        <v>30</v>
      </c>
      <c r="I209" s="8" t="s">
        <v>30</v>
      </c>
      <c r="J209" s="6" t="s">
        <v>2279</v>
      </c>
      <c r="K209" s="21">
        <v>44494</v>
      </c>
      <c r="L209" s="13" t="s">
        <v>32</v>
      </c>
      <c r="M209" s="224" t="s">
        <v>2280</v>
      </c>
      <c r="N209" s="228"/>
      <c r="O209" s="223"/>
      <c r="P209" s="223">
        <v>5085</v>
      </c>
      <c r="Q209" s="16">
        <v>225894.91</v>
      </c>
      <c r="R209" s="18">
        <v>44525</v>
      </c>
      <c r="S209" s="19" t="s">
        <v>214</v>
      </c>
      <c r="T209" s="68" t="s">
        <v>481</v>
      </c>
    </row>
    <row r="210" spans="1:20" ht="54">
      <c r="A210" s="6" t="s">
        <v>62</v>
      </c>
      <c r="B210" s="8" t="s">
        <v>1760</v>
      </c>
      <c r="C210" s="8" t="s">
        <v>1761</v>
      </c>
      <c r="D210" s="8" t="s">
        <v>2143</v>
      </c>
      <c r="E210" s="19" t="s">
        <v>2281</v>
      </c>
      <c r="F210" s="92">
        <v>658230</v>
      </c>
      <c r="G210" s="21">
        <v>44494</v>
      </c>
      <c r="H210" s="8" t="s">
        <v>30</v>
      </c>
      <c r="I210" s="8" t="s">
        <v>30</v>
      </c>
      <c r="J210" s="6" t="s">
        <v>2282</v>
      </c>
      <c r="K210" s="21">
        <v>44494</v>
      </c>
      <c r="L210" s="13" t="s">
        <v>32</v>
      </c>
      <c r="M210" s="224" t="s">
        <v>2283</v>
      </c>
      <c r="N210" s="228"/>
      <c r="O210" s="223"/>
      <c r="P210" s="223">
        <v>5085</v>
      </c>
      <c r="Q210" s="16">
        <v>658230</v>
      </c>
      <c r="R210" s="18">
        <v>44525</v>
      </c>
      <c r="S210" s="19" t="s">
        <v>214</v>
      </c>
      <c r="T210" s="68" t="s">
        <v>481</v>
      </c>
    </row>
    <row r="211" spans="1:20" ht="54">
      <c r="A211" s="6" t="s">
        <v>62</v>
      </c>
      <c r="B211" s="8" t="s">
        <v>1760</v>
      </c>
      <c r="C211" s="8" t="s">
        <v>1761</v>
      </c>
      <c r="D211" s="8" t="s">
        <v>2143</v>
      </c>
      <c r="E211" s="19" t="s">
        <v>2284</v>
      </c>
      <c r="F211" s="92">
        <v>64163.99</v>
      </c>
      <c r="G211" s="21">
        <v>44498</v>
      </c>
      <c r="H211" s="8" t="s">
        <v>30</v>
      </c>
      <c r="I211" s="8" t="s">
        <v>30</v>
      </c>
      <c r="J211" s="6" t="s">
        <v>1100</v>
      </c>
      <c r="K211" s="21">
        <v>44505</v>
      </c>
      <c r="L211" s="13" t="s">
        <v>32</v>
      </c>
      <c r="M211" s="224" t="s">
        <v>2285</v>
      </c>
      <c r="N211" s="208"/>
      <c r="O211" s="8"/>
      <c r="P211" s="223"/>
      <c r="Q211" s="16">
        <v>64163.99</v>
      </c>
      <c r="R211" s="18">
        <v>44539</v>
      </c>
      <c r="S211" s="19" t="s">
        <v>189</v>
      </c>
      <c r="T211" s="68" t="s">
        <v>481</v>
      </c>
    </row>
    <row r="212" spans="1:20" ht="54">
      <c r="A212" s="6" t="s">
        <v>62</v>
      </c>
      <c r="B212" s="8" t="s">
        <v>1760</v>
      </c>
      <c r="C212" s="8" t="s">
        <v>1761</v>
      </c>
      <c r="D212" s="8" t="s">
        <v>2143</v>
      </c>
      <c r="E212" s="19" t="s">
        <v>2286</v>
      </c>
      <c r="F212" s="92">
        <v>168817.48</v>
      </c>
      <c r="G212" s="27">
        <v>44508</v>
      </c>
      <c r="H212" s="8" t="s">
        <v>30</v>
      </c>
      <c r="I212" s="8" t="s">
        <v>30</v>
      </c>
      <c r="J212" s="6" t="s">
        <v>2287</v>
      </c>
      <c r="K212" s="21">
        <v>44509</v>
      </c>
      <c r="L212" s="13" t="s">
        <v>32</v>
      </c>
      <c r="M212" s="224" t="s">
        <v>2288</v>
      </c>
      <c r="N212" s="208"/>
      <c r="O212" s="8"/>
      <c r="P212" s="223"/>
      <c r="Q212" s="16">
        <v>168817.48</v>
      </c>
      <c r="R212" s="18">
        <v>44539</v>
      </c>
      <c r="S212" s="19" t="s">
        <v>189</v>
      </c>
      <c r="T212" s="68" t="s">
        <v>481</v>
      </c>
    </row>
    <row r="213" spans="1:20" ht="54">
      <c r="A213" s="6" t="s">
        <v>62</v>
      </c>
      <c r="B213" s="8" t="s">
        <v>1760</v>
      </c>
      <c r="C213" s="8" t="s">
        <v>1761</v>
      </c>
      <c r="D213" s="8" t="s">
        <v>2143</v>
      </c>
      <c r="E213" s="19" t="s">
        <v>2289</v>
      </c>
      <c r="F213" s="92">
        <v>25511.56</v>
      </c>
      <c r="G213" s="27">
        <v>44522</v>
      </c>
      <c r="H213" s="8" t="s">
        <v>30</v>
      </c>
      <c r="I213" s="8" t="s">
        <v>30</v>
      </c>
      <c r="J213" s="6" t="s">
        <v>2290</v>
      </c>
      <c r="K213" s="21">
        <v>44509</v>
      </c>
      <c r="L213" s="13" t="s">
        <v>32</v>
      </c>
      <c r="M213" s="224" t="s">
        <v>2291</v>
      </c>
      <c r="N213" s="208"/>
      <c r="O213" s="8"/>
      <c r="P213" s="223"/>
      <c r="Q213" s="16">
        <v>25511.56</v>
      </c>
      <c r="R213" s="18">
        <v>44539</v>
      </c>
      <c r="S213" s="19" t="s">
        <v>189</v>
      </c>
      <c r="T213" s="68" t="s">
        <v>481</v>
      </c>
    </row>
    <row r="214" spans="1:20" ht="54">
      <c r="A214" s="6" t="s">
        <v>62</v>
      </c>
      <c r="B214" s="8" t="s">
        <v>1760</v>
      </c>
      <c r="C214" s="8" t="s">
        <v>1761</v>
      </c>
      <c r="D214" s="8" t="s">
        <v>2143</v>
      </c>
      <c r="E214" s="19" t="s">
        <v>2292</v>
      </c>
      <c r="F214" s="92">
        <v>38820.35</v>
      </c>
      <c r="G214" s="27">
        <v>44522</v>
      </c>
      <c r="H214" s="8" t="s">
        <v>30</v>
      </c>
      <c r="I214" s="8" t="s">
        <v>30</v>
      </c>
      <c r="J214" s="6" t="s">
        <v>2293</v>
      </c>
      <c r="K214" s="21">
        <v>44509</v>
      </c>
      <c r="L214" s="13" t="s">
        <v>32</v>
      </c>
      <c r="M214" s="14" t="s">
        <v>2294</v>
      </c>
      <c r="N214" s="208"/>
      <c r="O214" s="8"/>
      <c r="P214" s="223"/>
      <c r="Q214" s="16">
        <v>38820.35</v>
      </c>
      <c r="R214" s="18">
        <v>44539</v>
      </c>
      <c r="S214" s="19" t="s">
        <v>189</v>
      </c>
      <c r="T214" s="68" t="s">
        <v>481</v>
      </c>
    </row>
    <row r="215" spans="1:20" ht="54">
      <c r="A215" s="6" t="s">
        <v>62</v>
      </c>
      <c r="B215" s="8" t="s">
        <v>1760</v>
      </c>
      <c r="C215" s="8" t="s">
        <v>1761</v>
      </c>
      <c r="D215" s="8" t="s">
        <v>2143</v>
      </c>
      <c r="E215" s="19" t="s">
        <v>2295</v>
      </c>
      <c r="F215" s="92">
        <v>38980.07</v>
      </c>
      <c r="G215" s="27">
        <v>44525</v>
      </c>
      <c r="H215" s="8" t="s">
        <v>30</v>
      </c>
      <c r="I215" s="8" t="s">
        <v>30</v>
      </c>
      <c r="J215" s="6" t="s">
        <v>2296</v>
      </c>
      <c r="K215" s="21">
        <v>44525</v>
      </c>
      <c r="L215" s="13" t="s">
        <v>32</v>
      </c>
      <c r="M215" s="14" t="s">
        <v>2297</v>
      </c>
      <c r="N215" s="208"/>
      <c r="O215" s="8"/>
      <c r="P215" s="223"/>
      <c r="Q215" s="16">
        <v>38980.07</v>
      </c>
      <c r="R215" s="18">
        <v>44553</v>
      </c>
      <c r="S215" s="19" t="s">
        <v>34</v>
      </c>
      <c r="T215" s="68" t="s">
        <v>481</v>
      </c>
    </row>
    <row r="216" spans="1:20" ht="54">
      <c r="A216" s="6" t="s">
        <v>62</v>
      </c>
      <c r="B216" s="8" t="s">
        <v>1760</v>
      </c>
      <c r="C216" s="8" t="s">
        <v>1761</v>
      </c>
      <c r="D216" s="8" t="s">
        <v>2143</v>
      </c>
      <c r="E216" s="19" t="s">
        <v>2298</v>
      </c>
      <c r="F216" s="92">
        <v>54686.68</v>
      </c>
      <c r="G216" s="21">
        <v>44533</v>
      </c>
      <c r="H216" s="8" t="s">
        <v>30</v>
      </c>
      <c r="I216" s="8" t="s">
        <v>30</v>
      </c>
      <c r="J216" s="6" t="s">
        <v>2299</v>
      </c>
      <c r="K216" s="21">
        <v>44533</v>
      </c>
      <c r="L216" s="13" t="s">
        <v>32</v>
      </c>
      <c r="M216" s="14" t="s">
        <v>2300</v>
      </c>
      <c r="N216" s="208"/>
      <c r="O216" s="8"/>
      <c r="P216" s="223"/>
      <c r="Q216" s="16">
        <v>54686.68</v>
      </c>
      <c r="R216" s="48">
        <v>44581</v>
      </c>
      <c r="S216" s="49" t="s">
        <v>195</v>
      </c>
      <c r="T216" s="68" t="s">
        <v>481</v>
      </c>
    </row>
    <row r="217" spans="1:20" ht="40.5">
      <c r="A217" s="8" t="s">
        <v>62</v>
      </c>
      <c r="B217" s="28" t="s">
        <v>2301</v>
      </c>
      <c r="C217" s="8" t="s">
        <v>2302</v>
      </c>
      <c r="D217" s="8" t="s">
        <v>2303</v>
      </c>
      <c r="E217" s="65" t="s">
        <v>2304</v>
      </c>
      <c r="F217" s="23">
        <v>61308.15</v>
      </c>
      <c r="G217" s="11">
        <v>43889</v>
      </c>
      <c r="H217" s="8" t="s">
        <v>30</v>
      </c>
      <c r="I217" s="8" t="s">
        <v>30</v>
      </c>
      <c r="J217" s="6" t="s">
        <v>2305</v>
      </c>
      <c r="K217" s="89">
        <v>44271</v>
      </c>
      <c r="L217" s="13" t="s">
        <v>26</v>
      </c>
      <c r="M217" s="216" t="s">
        <v>2306</v>
      </c>
      <c r="N217" s="230">
        <v>61308.15</v>
      </c>
      <c r="O217" s="23"/>
      <c r="P217" s="23"/>
      <c r="Q217" s="8"/>
      <c r="R217" s="18">
        <v>44280</v>
      </c>
      <c r="S217" s="19" t="s">
        <v>1647</v>
      </c>
      <c r="T217" s="6" t="s">
        <v>2307</v>
      </c>
    </row>
    <row r="218" spans="1:20" ht="81">
      <c r="A218" s="6" t="s">
        <v>315</v>
      </c>
      <c r="B218" s="8" t="s">
        <v>2308</v>
      </c>
      <c r="C218" s="8" t="s">
        <v>2309</v>
      </c>
      <c r="D218" s="8" t="s">
        <v>2310</v>
      </c>
      <c r="E218" s="9" t="s">
        <v>2311</v>
      </c>
      <c r="F218" s="23">
        <v>2210992.54</v>
      </c>
      <c r="G218" s="11">
        <v>44043</v>
      </c>
      <c r="H218" s="8" t="s">
        <v>2312</v>
      </c>
      <c r="I218" s="8" t="s">
        <v>2313</v>
      </c>
      <c r="J218" s="8" t="s">
        <v>2225</v>
      </c>
      <c r="K218" s="89">
        <v>44243</v>
      </c>
      <c r="L218" s="13" t="s">
        <v>41</v>
      </c>
      <c r="M218" s="14" t="s">
        <v>2314</v>
      </c>
      <c r="N218" s="31">
        <v>2210992.54</v>
      </c>
      <c r="O218" s="203"/>
      <c r="P218" s="23"/>
      <c r="Q218" s="8"/>
      <c r="R218" s="18">
        <v>44245</v>
      </c>
      <c r="S218" s="19" t="s">
        <v>1643</v>
      </c>
      <c r="T218" s="68" t="s">
        <v>481</v>
      </c>
    </row>
    <row r="219" spans="1:20" ht="81">
      <c r="A219" s="6" t="s">
        <v>315</v>
      </c>
      <c r="B219" s="8" t="s">
        <v>2308</v>
      </c>
      <c r="C219" s="8" t="s">
        <v>2309</v>
      </c>
      <c r="D219" s="8" t="s">
        <v>2310</v>
      </c>
      <c r="E219" s="65" t="s">
        <v>2311</v>
      </c>
      <c r="F219" s="23">
        <v>2210992.54</v>
      </c>
      <c r="G219" s="11">
        <v>44043</v>
      </c>
      <c r="H219" s="8" t="s">
        <v>2315</v>
      </c>
      <c r="I219" s="8" t="s">
        <v>2313</v>
      </c>
      <c r="J219" s="8" t="s">
        <v>2273</v>
      </c>
      <c r="K219" s="89">
        <v>44264</v>
      </c>
      <c r="L219" s="13" t="s">
        <v>41</v>
      </c>
      <c r="M219" s="14" t="s">
        <v>2316</v>
      </c>
      <c r="N219" s="31">
        <v>2210992.54</v>
      </c>
      <c r="O219" s="208"/>
      <c r="P219" s="23"/>
      <c r="Q219" s="8"/>
      <c r="R219" s="18">
        <v>44273</v>
      </c>
      <c r="S219" s="19" t="s">
        <v>2147</v>
      </c>
      <c r="T219" s="68" t="s">
        <v>481</v>
      </c>
    </row>
    <row r="220" spans="1:20" ht="81">
      <c r="A220" s="6" t="s">
        <v>315</v>
      </c>
      <c r="B220" s="8" t="s">
        <v>2308</v>
      </c>
      <c r="C220" s="8" t="s">
        <v>2309</v>
      </c>
      <c r="D220" s="8" t="s">
        <v>2310</v>
      </c>
      <c r="E220" s="65" t="s">
        <v>2311</v>
      </c>
      <c r="F220" s="23">
        <v>2210992.54</v>
      </c>
      <c r="G220" s="11">
        <v>44043</v>
      </c>
      <c r="H220" s="8" t="s">
        <v>2317</v>
      </c>
      <c r="I220" s="8" t="s">
        <v>2313</v>
      </c>
      <c r="J220" s="8" t="s">
        <v>2318</v>
      </c>
      <c r="K220" s="89">
        <v>44280</v>
      </c>
      <c r="L220" s="13" t="s">
        <v>41</v>
      </c>
      <c r="M220" s="14" t="s">
        <v>2319</v>
      </c>
      <c r="N220" s="31">
        <v>2210992.54</v>
      </c>
      <c r="O220" s="208"/>
      <c r="P220" s="23"/>
      <c r="Q220" s="8"/>
      <c r="R220" s="18">
        <v>44301</v>
      </c>
      <c r="S220" s="19" t="s">
        <v>1651</v>
      </c>
      <c r="T220" s="68" t="s">
        <v>481</v>
      </c>
    </row>
    <row r="221" spans="1:20" ht="81">
      <c r="A221" s="6" t="s">
        <v>315</v>
      </c>
      <c r="B221" s="8" t="s">
        <v>2308</v>
      </c>
      <c r="C221" s="8" t="s">
        <v>2309</v>
      </c>
      <c r="D221" s="8" t="s">
        <v>2310</v>
      </c>
      <c r="E221" s="65" t="s">
        <v>2311</v>
      </c>
      <c r="F221" s="23">
        <v>2210992.54</v>
      </c>
      <c r="G221" s="11">
        <v>44043</v>
      </c>
      <c r="H221" s="8" t="s">
        <v>2320</v>
      </c>
      <c r="I221" s="8" t="s">
        <v>2313</v>
      </c>
      <c r="J221" s="8" t="s">
        <v>2321</v>
      </c>
      <c r="K221" s="89">
        <v>44329</v>
      </c>
      <c r="L221" s="13" t="s">
        <v>32</v>
      </c>
      <c r="M221" s="14" t="s">
        <v>2322</v>
      </c>
      <c r="N221" s="225"/>
      <c r="O221" s="31">
        <v>2210992.54</v>
      </c>
      <c r="P221" s="208"/>
      <c r="Q221" s="8"/>
      <c r="R221" s="18">
        <v>44350</v>
      </c>
      <c r="S221" s="19" t="s">
        <v>427</v>
      </c>
      <c r="T221" s="68" t="s">
        <v>481</v>
      </c>
    </row>
    <row r="222" spans="1:20" ht="81">
      <c r="A222" s="6" t="s">
        <v>315</v>
      </c>
      <c r="B222" s="8" t="s">
        <v>2308</v>
      </c>
      <c r="C222" s="8" t="s">
        <v>2309</v>
      </c>
      <c r="D222" s="8" t="s">
        <v>2310</v>
      </c>
      <c r="E222" s="65" t="s">
        <v>2311</v>
      </c>
      <c r="F222" s="23">
        <v>2210992.54</v>
      </c>
      <c r="G222" s="11">
        <v>44043</v>
      </c>
      <c r="H222" s="8" t="s">
        <v>2323</v>
      </c>
      <c r="I222" s="8" t="s">
        <v>2313</v>
      </c>
      <c r="J222" s="8" t="s">
        <v>2324</v>
      </c>
      <c r="K222" s="89">
        <v>44336</v>
      </c>
      <c r="L222" s="13" t="s">
        <v>32</v>
      </c>
      <c r="M222" s="14" t="s">
        <v>2325</v>
      </c>
      <c r="N222" s="212"/>
      <c r="O222" s="31">
        <v>2210992.54</v>
      </c>
      <c r="P222" s="208"/>
      <c r="Q222" s="8"/>
      <c r="R222" s="18">
        <v>44364</v>
      </c>
      <c r="S222" s="19" t="s">
        <v>67</v>
      </c>
      <c r="T222" s="68" t="s">
        <v>481</v>
      </c>
    </row>
    <row r="223" spans="1:20" ht="81">
      <c r="A223" s="6" t="s">
        <v>315</v>
      </c>
      <c r="B223" s="8" t="s">
        <v>2308</v>
      </c>
      <c r="C223" s="8" t="s">
        <v>2309</v>
      </c>
      <c r="D223" s="8" t="s">
        <v>2310</v>
      </c>
      <c r="E223" s="65" t="s">
        <v>2311</v>
      </c>
      <c r="F223" s="23">
        <v>2210992.54</v>
      </c>
      <c r="G223" s="11">
        <v>44043</v>
      </c>
      <c r="H223" s="8" t="s">
        <v>2326</v>
      </c>
      <c r="I223" s="8" t="s">
        <v>2313</v>
      </c>
      <c r="J223" s="6" t="s">
        <v>2327</v>
      </c>
      <c r="K223" s="87">
        <v>44364</v>
      </c>
      <c r="L223" s="13" t="s">
        <v>32</v>
      </c>
      <c r="M223" s="14" t="s">
        <v>2328</v>
      </c>
      <c r="N223" s="204"/>
      <c r="O223" s="31">
        <v>2210992.54</v>
      </c>
      <c r="P223" s="56"/>
      <c r="Q223" s="8"/>
      <c r="R223" s="18">
        <v>44399</v>
      </c>
      <c r="S223" s="19" t="s">
        <v>119</v>
      </c>
      <c r="T223" s="68" t="s">
        <v>481</v>
      </c>
    </row>
    <row r="224" spans="1:20" ht="81">
      <c r="A224" s="6" t="s">
        <v>315</v>
      </c>
      <c r="B224" s="8" t="s">
        <v>2308</v>
      </c>
      <c r="C224" s="8" t="s">
        <v>2309</v>
      </c>
      <c r="D224" s="8" t="s">
        <v>2310</v>
      </c>
      <c r="E224" s="65" t="s">
        <v>2311</v>
      </c>
      <c r="F224" s="23">
        <v>2210992.54</v>
      </c>
      <c r="G224" s="11">
        <v>44043</v>
      </c>
      <c r="H224" s="6" t="s">
        <v>2329</v>
      </c>
      <c r="I224" s="8" t="s">
        <v>2313</v>
      </c>
      <c r="J224" s="6" t="s">
        <v>2330</v>
      </c>
      <c r="K224" s="87">
        <v>44396</v>
      </c>
      <c r="L224" s="13" t="s">
        <v>32</v>
      </c>
      <c r="M224" s="14" t="s">
        <v>2331</v>
      </c>
      <c r="N224" s="204"/>
      <c r="O224" s="35"/>
      <c r="P224" s="31">
        <v>2210992.54</v>
      </c>
      <c r="Q224" s="17"/>
      <c r="R224" s="18">
        <v>44427</v>
      </c>
      <c r="S224" s="19" t="s">
        <v>648</v>
      </c>
      <c r="T224" s="68" t="s">
        <v>481</v>
      </c>
    </row>
    <row r="225" spans="1:20" ht="81">
      <c r="A225" s="6" t="s">
        <v>315</v>
      </c>
      <c r="B225" s="8" t="s">
        <v>2308</v>
      </c>
      <c r="C225" s="8" t="s">
        <v>2309</v>
      </c>
      <c r="D225" s="8" t="s">
        <v>2310</v>
      </c>
      <c r="E225" s="66" t="s">
        <v>2332</v>
      </c>
      <c r="F225" s="23">
        <v>2210992.54</v>
      </c>
      <c r="G225" s="21">
        <v>44392</v>
      </c>
      <c r="H225" s="6" t="s">
        <v>2333</v>
      </c>
      <c r="I225" s="8" t="s">
        <v>2313</v>
      </c>
      <c r="J225" s="6" t="s">
        <v>2334</v>
      </c>
      <c r="K225" s="87">
        <v>44425</v>
      </c>
      <c r="L225" s="13" t="s">
        <v>32</v>
      </c>
      <c r="M225" s="14" t="s">
        <v>2335</v>
      </c>
      <c r="N225" s="204"/>
      <c r="O225" s="23"/>
      <c r="P225" s="31">
        <v>2210992.54</v>
      </c>
      <c r="Q225" s="8"/>
      <c r="R225" s="18">
        <v>44462</v>
      </c>
      <c r="S225" s="19" t="s">
        <v>164</v>
      </c>
      <c r="T225" s="68" t="s">
        <v>481</v>
      </c>
    </row>
    <row r="226" spans="1:20" ht="81">
      <c r="A226" s="6" t="s">
        <v>315</v>
      </c>
      <c r="B226" s="8" t="s">
        <v>2308</v>
      </c>
      <c r="C226" s="8" t="s">
        <v>2309</v>
      </c>
      <c r="D226" s="8" t="s">
        <v>2310</v>
      </c>
      <c r="E226" s="66" t="s">
        <v>2332</v>
      </c>
      <c r="F226" s="23">
        <v>2210992.54</v>
      </c>
      <c r="G226" s="21">
        <v>44392</v>
      </c>
      <c r="H226" s="6" t="s">
        <v>2336</v>
      </c>
      <c r="I226" s="8" t="s">
        <v>2313</v>
      </c>
      <c r="J226" s="6" t="s">
        <v>2337</v>
      </c>
      <c r="K226" s="87">
        <v>44456</v>
      </c>
      <c r="L226" s="13" t="s">
        <v>32</v>
      </c>
      <c r="M226" s="14" t="s">
        <v>2338</v>
      </c>
      <c r="N226" s="204"/>
      <c r="O226" s="23"/>
      <c r="P226" s="31">
        <v>2210992.54</v>
      </c>
      <c r="Q226" s="8"/>
      <c r="R226" s="18">
        <v>44490</v>
      </c>
      <c r="S226" s="19" t="s">
        <v>897</v>
      </c>
      <c r="T226" s="68" t="s">
        <v>481</v>
      </c>
    </row>
    <row r="227" spans="1:20" ht="81">
      <c r="A227" s="6" t="s">
        <v>315</v>
      </c>
      <c r="B227" s="8" t="s">
        <v>2308</v>
      </c>
      <c r="C227" s="8" t="s">
        <v>2309</v>
      </c>
      <c r="D227" s="8" t="s">
        <v>2310</v>
      </c>
      <c r="E227" s="66" t="s">
        <v>2332</v>
      </c>
      <c r="F227" s="23">
        <v>2210992.54</v>
      </c>
      <c r="G227" s="21">
        <v>44392</v>
      </c>
      <c r="H227" s="6" t="s">
        <v>2339</v>
      </c>
      <c r="I227" s="8" t="s">
        <v>2313</v>
      </c>
      <c r="J227" s="6" t="s">
        <v>2340</v>
      </c>
      <c r="K227" s="87">
        <v>44486</v>
      </c>
      <c r="L227" s="13" t="s">
        <v>32</v>
      </c>
      <c r="M227" s="14" t="s">
        <v>2341</v>
      </c>
      <c r="N227" s="204"/>
      <c r="O227" s="23"/>
      <c r="P227" s="23"/>
      <c r="Q227" s="31">
        <v>2210992.54</v>
      </c>
      <c r="R227" s="18">
        <v>44518</v>
      </c>
      <c r="S227" s="19" t="s">
        <v>219</v>
      </c>
      <c r="T227" s="68" t="s">
        <v>481</v>
      </c>
    </row>
    <row r="228" spans="1:20" ht="81">
      <c r="A228" s="6" t="s">
        <v>315</v>
      </c>
      <c r="B228" s="8" t="s">
        <v>2308</v>
      </c>
      <c r="C228" s="8" t="s">
        <v>2309</v>
      </c>
      <c r="D228" s="8" t="s">
        <v>2310</v>
      </c>
      <c r="E228" s="66" t="s">
        <v>2332</v>
      </c>
      <c r="F228" s="23">
        <v>2210992.54</v>
      </c>
      <c r="G228" s="21">
        <v>44392</v>
      </c>
      <c r="H228" s="6" t="s">
        <v>2342</v>
      </c>
      <c r="I228" s="8" t="s">
        <v>2313</v>
      </c>
      <c r="J228" s="6" t="s">
        <v>2343</v>
      </c>
      <c r="K228" s="87">
        <v>44517</v>
      </c>
      <c r="L228" s="13" t="s">
        <v>32</v>
      </c>
      <c r="M228" s="14" t="s">
        <v>2344</v>
      </c>
      <c r="N228" s="204"/>
      <c r="O228" s="23"/>
      <c r="P228" s="23"/>
      <c r="Q228" s="31">
        <v>2210992.54</v>
      </c>
      <c r="R228" s="18">
        <v>44553</v>
      </c>
      <c r="S228" s="19" t="s">
        <v>34</v>
      </c>
      <c r="T228" s="68" t="s">
        <v>481</v>
      </c>
    </row>
    <row r="229" spans="1:20" ht="81">
      <c r="A229" s="6" t="s">
        <v>315</v>
      </c>
      <c r="B229" s="8" t="s">
        <v>2308</v>
      </c>
      <c r="C229" s="8" t="s">
        <v>2309</v>
      </c>
      <c r="D229" s="8" t="s">
        <v>2310</v>
      </c>
      <c r="E229" s="66" t="s">
        <v>2332</v>
      </c>
      <c r="F229" s="23">
        <v>2210992.54</v>
      </c>
      <c r="G229" s="21">
        <v>44392</v>
      </c>
      <c r="H229" s="6" t="s">
        <v>2345</v>
      </c>
      <c r="I229" s="8" t="s">
        <v>2313</v>
      </c>
      <c r="J229" s="6" t="s">
        <v>795</v>
      </c>
      <c r="K229" s="87">
        <v>44547</v>
      </c>
      <c r="L229" s="13" t="s">
        <v>32</v>
      </c>
      <c r="M229" s="197" t="s">
        <v>2346</v>
      </c>
      <c r="N229" s="204"/>
      <c r="O229" s="23"/>
      <c r="P229" s="23"/>
      <c r="Q229" s="31">
        <v>2210992.54</v>
      </c>
      <c r="R229" s="48">
        <v>44581</v>
      </c>
      <c r="S229" s="49" t="s">
        <v>349</v>
      </c>
      <c r="T229" s="68" t="s">
        <v>481</v>
      </c>
    </row>
    <row r="230" spans="1:20" ht="81">
      <c r="A230" s="8" t="s">
        <v>169</v>
      </c>
      <c r="B230" s="8" t="s">
        <v>2308</v>
      </c>
      <c r="C230" s="8" t="s">
        <v>2309</v>
      </c>
      <c r="D230" s="8" t="s">
        <v>2310</v>
      </c>
      <c r="E230" s="9" t="s">
        <v>2347</v>
      </c>
      <c r="F230" s="23">
        <v>2347919.9900000002</v>
      </c>
      <c r="G230" s="11">
        <v>44040</v>
      </c>
      <c r="H230" s="8" t="s">
        <v>2312</v>
      </c>
      <c r="I230" s="8" t="s">
        <v>2348</v>
      </c>
      <c r="J230" s="8" t="s">
        <v>2222</v>
      </c>
      <c r="K230" s="89">
        <v>44257</v>
      </c>
      <c r="L230" s="13" t="s">
        <v>41</v>
      </c>
      <c r="M230" s="14" t="s">
        <v>2349</v>
      </c>
      <c r="N230" s="31">
        <v>2347919.9900000002</v>
      </c>
      <c r="O230" s="208"/>
      <c r="P230" s="23"/>
      <c r="Q230" s="8"/>
      <c r="R230" s="18">
        <v>44266</v>
      </c>
      <c r="S230" s="19" t="s">
        <v>2158</v>
      </c>
      <c r="T230" s="68" t="s">
        <v>481</v>
      </c>
    </row>
    <row r="231" spans="1:20" ht="81">
      <c r="A231" s="8" t="s">
        <v>169</v>
      </c>
      <c r="B231" s="8" t="s">
        <v>2308</v>
      </c>
      <c r="C231" s="8" t="s">
        <v>2309</v>
      </c>
      <c r="D231" s="8" t="s">
        <v>2310</v>
      </c>
      <c r="E231" s="9" t="s">
        <v>2347</v>
      </c>
      <c r="F231" s="23">
        <v>2347919.9900000002</v>
      </c>
      <c r="G231" s="11">
        <v>44040</v>
      </c>
      <c r="H231" s="8" t="s">
        <v>2315</v>
      </c>
      <c r="I231" s="8" t="s">
        <v>2348</v>
      </c>
      <c r="J231" s="8" t="s">
        <v>2270</v>
      </c>
      <c r="K231" s="89">
        <v>44326</v>
      </c>
      <c r="L231" s="13" t="s">
        <v>32</v>
      </c>
      <c r="M231" s="14" t="s">
        <v>2350</v>
      </c>
      <c r="N231" s="31">
        <v>2347919.9900000002</v>
      </c>
      <c r="O231" s="8"/>
      <c r="P231" s="8"/>
      <c r="Q231" s="8"/>
      <c r="R231" s="18">
        <v>44336</v>
      </c>
      <c r="S231" s="19" t="s">
        <v>384</v>
      </c>
      <c r="T231" s="68" t="s">
        <v>481</v>
      </c>
    </row>
    <row r="232" spans="1:20" ht="81">
      <c r="A232" s="8" t="s">
        <v>169</v>
      </c>
      <c r="B232" s="8" t="s">
        <v>2308</v>
      </c>
      <c r="C232" s="8" t="s">
        <v>2309</v>
      </c>
      <c r="D232" s="8" t="s">
        <v>2310</v>
      </c>
      <c r="E232" s="9" t="s">
        <v>2347</v>
      </c>
      <c r="F232" s="23">
        <v>2347919.9900000002</v>
      </c>
      <c r="G232" s="11">
        <v>44040</v>
      </c>
      <c r="H232" s="8" t="s">
        <v>2317</v>
      </c>
      <c r="I232" s="8" t="s">
        <v>2348</v>
      </c>
      <c r="J232" s="8" t="s">
        <v>2351</v>
      </c>
      <c r="K232" s="89">
        <v>44326</v>
      </c>
      <c r="L232" s="13" t="s">
        <v>32</v>
      </c>
      <c r="M232" s="14" t="s">
        <v>2352</v>
      </c>
      <c r="N232" s="31">
        <v>2347919.9900000002</v>
      </c>
      <c r="O232" s="8"/>
      <c r="P232" s="8"/>
      <c r="Q232" s="8"/>
      <c r="R232" s="18">
        <v>44336</v>
      </c>
      <c r="S232" s="19" t="s">
        <v>384</v>
      </c>
      <c r="T232" s="68" t="s">
        <v>481</v>
      </c>
    </row>
    <row r="233" spans="1:20" ht="81">
      <c r="A233" s="8" t="s">
        <v>169</v>
      </c>
      <c r="B233" s="8" t="s">
        <v>2308</v>
      </c>
      <c r="C233" s="8" t="s">
        <v>2309</v>
      </c>
      <c r="D233" s="8" t="s">
        <v>2310</v>
      </c>
      <c r="E233" s="9" t="s">
        <v>2347</v>
      </c>
      <c r="F233" s="23">
        <v>2347919.9900000002</v>
      </c>
      <c r="G233" s="11">
        <v>44040</v>
      </c>
      <c r="H233" s="8" t="s">
        <v>2320</v>
      </c>
      <c r="I233" s="8" t="s">
        <v>2348</v>
      </c>
      <c r="J233" s="8" t="s">
        <v>2353</v>
      </c>
      <c r="K233" s="89">
        <v>44341</v>
      </c>
      <c r="L233" s="13" t="s">
        <v>32</v>
      </c>
      <c r="M233" s="14" t="s">
        <v>2354</v>
      </c>
      <c r="N233" s="208"/>
      <c r="O233" s="31">
        <v>2347919.9900000002</v>
      </c>
      <c r="P233" s="23"/>
      <c r="Q233" s="8"/>
      <c r="R233" s="18">
        <v>44357</v>
      </c>
      <c r="S233" s="19" t="s">
        <v>411</v>
      </c>
      <c r="T233" s="68" t="s">
        <v>481</v>
      </c>
    </row>
    <row r="234" spans="1:20" ht="81">
      <c r="A234" s="8" t="s">
        <v>169</v>
      </c>
      <c r="B234" s="8" t="s">
        <v>2308</v>
      </c>
      <c r="C234" s="8" t="s">
        <v>2309</v>
      </c>
      <c r="D234" s="8" t="s">
        <v>2310</v>
      </c>
      <c r="E234" s="9" t="s">
        <v>2347</v>
      </c>
      <c r="F234" s="23">
        <v>2347919.9900000002</v>
      </c>
      <c r="G234" s="11">
        <v>44040</v>
      </c>
      <c r="H234" s="8" t="s">
        <v>2323</v>
      </c>
      <c r="I234" s="8" t="s">
        <v>2348</v>
      </c>
      <c r="J234" s="8" t="s">
        <v>2355</v>
      </c>
      <c r="K234" s="89">
        <v>44342</v>
      </c>
      <c r="L234" s="13" t="s">
        <v>32</v>
      </c>
      <c r="M234" s="14" t="s">
        <v>2356</v>
      </c>
      <c r="N234" s="212"/>
      <c r="O234" s="31">
        <v>2347919.9900000002</v>
      </c>
      <c r="P234" s="208"/>
      <c r="Q234" s="8"/>
      <c r="R234" s="18">
        <v>44364</v>
      </c>
      <c r="S234" s="19" t="s">
        <v>67</v>
      </c>
      <c r="T234" s="68" t="s">
        <v>481</v>
      </c>
    </row>
    <row r="235" spans="1:20" ht="81">
      <c r="A235" s="8" t="s">
        <v>169</v>
      </c>
      <c r="B235" s="8" t="s">
        <v>2308</v>
      </c>
      <c r="C235" s="8" t="s">
        <v>2309</v>
      </c>
      <c r="D235" s="8" t="s">
        <v>2310</v>
      </c>
      <c r="E235" s="9" t="s">
        <v>2347</v>
      </c>
      <c r="F235" s="23">
        <v>2347919.9900000002</v>
      </c>
      <c r="G235" s="11">
        <v>44040</v>
      </c>
      <c r="H235" s="8" t="s">
        <v>2326</v>
      </c>
      <c r="I235" s="8" t="s">
        <v>2348</v>
      </c>
      <c r="J235" s="6" t="s">
        <v>2357</v>
      </c>
      <c r="K235" s="87">
        <v>44364</v>
      </c>
      <c r="L235" s="13" t="s">
        <v>32</v>
      </c>
      <c r="M235" s="231" t="s">
        <v>2358</v>
      </c>
      <c r="N235" s="208"/>
      <c r="O235" s="232">
        <v>2347919.9900000002</v>
      </c>
      <c r="P235" s="56"/>
      <c r="Q235" s="8"/>
      <c r="R235" s="18">
        <v>44399</v>
      </c>
      <c r="S235" s="19" t="s">
        <v>119</v>
      </c>
      <c r="T235" s="68" t="s">
        <v>481</v>
      </c>
    </row>
    <row r="236" spans="1:20" ht="81">
      <c r="A236" s="8" t="s">
        <v>169</v>
      </c>
      <c r="B236" s="8" t="s">
        <v>2308</v>
      </c>
      <c r="C236" s="8" t="s">
        <v>2309</v>
      </c>
      <c r="D236" s="8" t="s">
        <v>2310</v>
      </c>
      <c r="E236" s="9" t="s">
        <v>2347</v>
      </c>
      <c r="F236" s="23">
        <v>2347919.9900000002</v>
      </c>
      <c r="G236" s="11">
        <v>44040</v>
      </c>
      <c r="H236" s="6" t="s">
        <v>2329</v>
      </c>
      <c r="I236" s="8" t="s">
        <v>2348</v>
      </c>
      <c r="J236" s="6" t="s">
        <v>2359</v>
      </c>
      <c r="K236" s="87">
        <v>44394</v>
      </c>
      <c r="L236" s="13" t="s">
        <v>32</v>
      </c>
      <c r="M236" s="231" t="s">
        <v>2360</v>
      </c>
      <c r="N236" s="208"/>
      <c r="O236" s="35"/>
      <c r="P236" s="233">
        <v>2347919.9900000002</v>
      </c>
      <c r="Q236" s="17"/>
      <c r="R236" s="18">
        <v>44427</v>
      </c>
      <c r="S236" s="19" t="s">
        <v>648</v>
      </c>
      <c r="T236" s="68" t="s">
        <v>481</v>
      </c>
    </row>
    <row r="237" spans="1:20" ht="81">
      <c r="A237" s="8" t="s">
        <v>169</v>
      </c>
      <c r="B237" s="8" t="s">
        <v>2308</v>
      </c>
      <c r="C237" s="8" t="s">
        <v>2309</v>
      </c>
      <c r="D237" s="8" t="s">
        <v>2310</v>
      </c>
      <c r="E237" s="19" t="s">
        <v>2361</v>
      </c>
      <c r="F237" s="23">
        <v>2347919.9900000002</v>
      </c>
      <c r="G237" s="21">
        <v>44392</v>
      </c>
      <c r="H237" s="6" t="s">
        <v>2333</v>
      </c>
      <c r="I237" s="8" t="s">
        <v>2348</v>
      </c>
      <c r="J237" s="6" t="s">
        <v>2362</v>
      </c>
      <c r="K237" s="87">
        <v>44425</v>
      </c>
      <c r="L237" s="13" t="s">
        <v>32</v>
      </c>
      <c r="M237" s="231" t="s">
        <v>2363</v>
      </c>
      <c r="N237" s="208"/>
      <c r="O237" s="35"/>
      <c r="P237" s="233">
        <v>2347919.9900000002</v>
      </c>
      <c r="Q237" s="17"/>
      <c r="R237" s="18">
        <v>44462</v>
      </c>
      <c r="S237" s="19" t="s">
        <v>164</v>
      </c>
      <c r="T237" s="68" t="s">
        <v>481</v>
      </c>
    </row>
    <row r="238" spans="1:20" ht="81">
      <c r="A238" s="8" t="s">
        <v>169</v>
      </c>
      <c r="B238" s="8" t="s">
        <v>2308</v>
      </c>
      <c r="C238" s="8" t="s">
        <v>2309</v>
      </c>
      <c r="D238" s="8" t="s">
        <v>2310</v>
      </c>
      <c r="E238" s="19" t="s">
        <v>2361</v>
      </c>
      <c r="F238" s="23">
        <v>2347919.9900000002</v>
      </c>
      <c r="G238" s="21">
        <v>44392</v>
      </c>
      <c r="H238" s="6" t="s">
        <v>2336</v>
      </c>
      <c r="I238" s="8" t="s">
        <v>2348</v>
      </c>
      <c r="J238" s="6" t="s">
        <v>2364</v>
      </c>
      <c r="K238" s="87">
        <v>44456</v>
      </c>
      <c r="L238" s="13" t="s">
        <v>32</v>
      </c>
      <c r="M238" s="231" t="s">
        <v>2365</v>
      </c>
      <c r="N238" s="23"/>
      <c r="O238" s="23"/>
      <c r="P238" s="233">
        <v>2347919.9900000002</v>
      </c>
      <c r="Q238" s="8"/>
      <c r="R238" s="18">
        <v>44490</v>
      </c>
      <c r="S238" s="19" t="s">
        <v>897</v>
      </c>
      <c r="T238" s="68" t="s">
        <v>481</v>
      </c>
    </row>
    <row r="239" spans="1:20" ht="81">
      <c r="A239" s="8" t="s">
        <v>169</v>
      </c>
      <c r="B239" s="8" t="s">
        <v>2308</v>
      </c>
      <c r="C239" s="8" t="s">
        <v>2309</v>
      </c>
      <c r="D239" s="8" t="s">
        <v>2310</v>
      </c>
      <c r="E239" s="19" t="s">
        <v>2361</v>
      </c>
      <c r="F239" s="23">
        <v>2347919.9900000002</v>
      </c>
      <c r="G239" s="21">
        <v>44392</v>
      </c>
      <c r="H239" s="6" t="s">
        <v>2339</v>
      </c>
      <c r="I239" s="8" t="s">
        <v>2348</v>
      </c>
      <c r="J239" s="6" t="s">
        <v>2366</v>
      </c>
      <c r="K239" s="87">
        <v>44486</v>
      </c>
      <c r="L239" s="13" t="s">
        <v>32</v>
      </c>
      <c r="M239" s="231" t="s">
        <v>2367</v>
      </c>
      <c r="N239" s="23"/>
      <c r="O239" s="23"/>
      <c r="P239" s="23"/>
      <c r="Q239" s="233">
        <v>2347919.9900000002</v>
      </c>
      <c r="R239" s="18">
        <v>44518</v>
      </c>
      <c r="S239" s="19" t="s">
        <v>219</v>
      </c>
      <c r="T239" s="68" t="s">
        <v>481</v>
      </c>
    </row>
    <row r="240" spans="1:20" ht="81">
      <c r="A240" s="8" t="s">
        <v>169</v>
      </c>
      <c r="B240" s="8" t="s">
        <v>2308</v>
      </c>
      <c r="C240" s="8" t="s">
        <v>2309</v>
      </c>
      <c r="D240" s="8" t="s">
        <v>2310</v>
      </c>
      <c r="E240" s="19" t="s">
        <v>2361</v>
      </c>
      <c r="F240" s="23">
        <v>2347919.9900000002</v>
      </c>
      <c r="G240" s="21">
        <v>44392</v>
      </c>
      <c r="H240" s="6" t="s">
        <v>2342</v>
      </c>
      <c r="I240" s="8" t="s">
        <v>2348</v>
      </c>
      <c r="J240" s="6" t="s">
        <v>2368</v>
      </c>
      <c r="K240" s="87">
        <v>44517</v>
      </c>
      <c r="L240" s="13" t="s">
        <v>32</v>
      </c>
      <c r="M240" s="231" t="s">
        <v>2369</v>
      </c>
      <c r="N240" s="23"/>
      <c r="O240" s="23"/>
      <c r="P240" s="23"/>
      <c r="Q240" s="233">
        <v>2347919.9900000002</v>
      </c>
      <c r="R240" s="18">
        <v>44553</v>
      </c>
      <c r="S240" s="19" t="s">
        <v>34</v>
      </c>
      <c r="T240" s="68" t="s">
        <v>481</v>
      </c>
    </row>
    <row r="241" spans="1:20" ht="81">
      <c r="A241" s="8" t="s">
        <v>169</v>
      </c>
      <c r="B241" s="8" t="s">
        <v>2308</v>
      </c>
      <c r="C241" s="8" t="s">
        <v>2309</v>
      </c>
      <c r="D241" s="8" t="s">
        <v>2310</v>
      </c>
      <c r="E241" s="19" t="s">
        <v>2361</v>
      </c>
      <c r="F241" s="23">
        <v>2347919.9900000002</v>
      </c>
      <c r="G241" s="21">
        <v>44392</v>
      </c>
      <c r="H241" s="6" t="s">
        <v>2345</v>
      </c>
      <c r="I241" s="8" t="s">
        <v>2348</v>
      </c>
      <c r="J241" s="6" t="s">
        <v>2370</v>
      </c>
      <c r="K241" s="87">
        <v>44547</v>
      </c>
      <c r="L241" s="13" t="s">
        <v>32</v>
      </c>
      <c r="M241" s="231" t="s">
        <v>2371</v>
      </c>
      <c r="N241" s="23"/>
      <c r="O241" s="23"/>
      <c r="P241" s="23"/>
      <c r="Q241" s="233">
        <v>2347919.9900000002</v>
      </c>
      <c r="R241" s="48">
        <v>44581</v>
      </c>
      <c r="S241" s="49" t="s">
        <v>349</v>
      </c>
      <c r="T241" s="68" t="s">
        <v>481</v>
      </c>
    </row>
    <row r="242" spans="1:20" ht="69">
      <c r="A242" s="6" t="s">
        <v>130</v>
      </c>
      <c r="B242" s="8" t="s">
        <v>2372</v>
      </c>
      <c r="C242" s="8" t="s">
        <v>2373</v>
      </c>
      <c r="D242" s="8" t="s">
        <v>2374</v>
      </c>
      <c r="E242" s="65" t="s">
        <v>2375</v>
      </c>
      <c r="F242" s="23">
        <v>1242291.49</v>
      </c>
      <c r="G242" s="11">
        <v>43858</v>
      </c>
      <c r="H242" s="8" t="s">
        <v>2376</v>
      </c>
      <c r="I242" s="8" t="s">
        <v>2377</v>
      </c>
      <c r="J242" s="8" t="s">
        <v>2378</v>
      </c>
      <c r="K242" s="89">
        <v>44264</v>
      </c>
      <c r="L242" s="13" t="s">
        <v>26</v>
      </c>
      <c r="M242" s="14" t="s">
        <v>2379</v>
      </c>
      <c r="N242" s="31">
        <v>1242291.49</v>
      </c>
      <c r="O242" s="203"/>
      <c r="P242" s="23"/>
      <c r="Q242" s="8"/>
      <c r="R242" s="18">
        <v>44280</v>
      </c>
      <c r="S242" s="19" t="s">
        <v>1647</v>
      </c>
      <c r="T242" s="68" t="s">
        <v>1751</v>
      </c>
    </row>
    <row r="243" spans="1:20" ht="40.5">
      <c r="A243" s="6" t="s">
        <v>130</v>
      </c>
      <c r="B243" s="8" t="s">
        <v>2372</v>
      </c>
      <c r="C243" s="8" t="s">
        <v>2373</v>
      </c>
      <c r="D243" s="8" t="s">
        <v>2374</v>
      </c>
      <c r="E243" s="65" t="s">
        <v>2375</v>
      </c>
      <c r="F243" s="23">
        <v>1242291.49</v>
      </c>
      <c r="G243" s="11">
        <v>43858</v>
      </c>
      <c r="H243" s="8" t="s">
        <v>1679</v>
      </c>
      <c r="I243" s="8" t="s">
        <v>2377</v>
      </c>
      <c r="J243" s="8" t="s">
        <v>2380</v>
      </c>
      <c r="K243" s="89">
        <v>44267</v>
      </c>
      <c r="L243" s="13" t="s">
        <v>32</v>
      </c>
      <c r="M243" s="14" t="s">
        <v>2381</v>
      </c>
      <c r="N243" s="31">
        <v>1242291.49</v>
      </c>
      <c r="O243" s="208"/>
      <c r="P243" s="23"/>
      <c r="Q243" s="8"/>
      <c r="R243" s="18">
        <v>44301</v>
      </c>
      <c r="S243" s="19" t="s">
        <v>1651</v>
      </c>
      <c r="T243" s="68" t="s">
        <v>481</v>
      </c>
    </row>
    <row r="244" spans="1:20" ht="40.5">
      <c r="A244" s="6" t="s">
        <v>130</v>
      </c>
      <c r="B244" s="8" t="s">
        <v>2372</v>
      </c>
      <c r="C244" s="8" t="s">
        <v>2373</v>
      </c>
      <c r="D244" s="8" t="s">
        <v>2374</v>
      </c>
      <c r="E244" s="65" t="s">
        <v>2382</v>
      </c>
      <c r="F244" s="23">
        <v>1242291.49</v>
      </c>
      <c r="G244" s="11">
        <v>44224</v>
      </c>
      <c r="H244" s="8" t="s">
        <v>1683</v>
      </c>
      <c r="I244" s="8" t="s">
        <v>2377</v>
      </c>
      <c r="J244" s="8" t="s">
        <v>2383</v>
      </c>
      <c r="K244" s="89">
        <v>44264</v>
      </c>
      <c r="L244" s="13" t="s">
        <v>26</v>
      </c>
      <c r="M244" s="14" t="s">
        <v>2384</v>
      </c>
      <c r="N244" s="31">
        <v>1242291.49</v>
      </c>
      <c r="O244" s="208"/>
      <c r="P244" s="23"/>
      <c r="Q244" s="8"/>
      <c r="R244" s="18">
        <v>44294</v>
      </c>
      <c r="S244" s="19" t="s">
        <v>1686</v>
      </c>
      <c r="T244" s="68" t="s">
        <v>481</v>
      </c>
    </row>
    <row r="245" spans="1:20" ht="40.5">
      <c r="A245" s="6" t="s">
        <v>130</v>
      </c>
      <c r="B245" s="8" t="s">
        <v>2372</v>
      </c>
      <c r="C245" s="8" t="s">
        <v>2373</v>
      </c>
      <c r="D245" s="8" t="s">
        <v>2374</v>
      </c>
      <c r="E245" s="65" t="s">
        <v>2382</v>
      </c>
      <c r="F245" s="23">
        <v>1242291.49</v>
      </c>
      <c r="G245" s="11">
        <v>44224</v>
      </c>
      <c r="H245" s="8" t="s">
        <v>1687</v>
      </c>
      <c r="I245" s="8" t="s">
        <v>2377</v>
      </c>
      <c r="J245" s="8" t="s">
        <v>2385</v>
      </c>
      <c r="K245" s="89">
        <v>44292</v>
      </c>
      <c r="L245" s="13" t="s">
        <v>32</v>
      </c>
      <c r="M245" s="14" t="s">
        <v>2386</v>
      </c>
      <c r="N245" s="212"/>
      <c r="O245" s="31">
        <v>1242291.49</v>
      </c>
      <c r="P245" s="208"/>
      <c r="Q245" s="8"/>
      <c r="R245" s="18">
        <v>44322</v>
      </c>
      <c r="S245" s="19" t="s">
        <v>43</v>
      </c>
      <c r="T245" s="68" t="s">
        <v>481</v>
      </c>
    </row>
    <row r="246" spans="1:20" ht="40.5">
      <c r="A246" s="6" t="s">
        <v>130</v>
      </c>
      <c r="B246" s="8" t="s">
        <v>2372</v>
      </c>
      <c r="C246" s="8" t="s">
        <v>2373</v>
      </c>
      <c r="D246" s="8" t="s">
        <v>2374</v>
      </c>
      <c r="E246" s="65" t="s">
        <v>2382</v>
      </c>
      <c r="F246" s="23">
        <v>1242291.49</v>
      </c>
      <c r="G246" s="11">
        <v>44224</v>
      </c>
      <c r="H246" s="8" t="s">
        <v>1690</v>
      </c>
      <c r="I246" s="8" t="s">
        <v>2377</v>
      </c>
      <c r="J246" s="8" t="s">
        <v>2387</v>
      </c>
      <c r="K246" s="89">
        <v>44334</v>
      </c>
      <c r="L246" s="13" t="s">
        <v>32</v>
      </c>
      <c r="M246" s="14" t="s">
        <v>2388</v>
      </c>
      <c r="N246" s="212"/>
      <c r="O246" s="31">
        <v>1242291.49</v>
      </c>
      <c r="P246" s="208"/>
      <c r="Q246" s="8"/>
      <c r="R246" s="18">
        <v>44357</v>
      </c>
      <c r="S246" s="19" t="s">
        <v>411</v>
      </c>
      <c r="T246" s="68" t="s">
        <v>481</v>
      </c>
    </row>
    <row r="247" spans="1:20" ht="40.5">
      <c r="A247" s="6" t="s">
        <v>130</v>
      </c>
      <c r="B247" s="8" t="s">
        <v>2372</v>
      </c>
      <c r="C247" s="8" t="s">
        <v>2373</v>
      </c>
      <c r="D247" s="8" t="s">
        <v>2374</v>
      </c>
      <c r="E247" s="65" t="s">
        <v>2382</v>
      </c>
      <c r="F247" s="23">
        <v>1242291.49</v>
      </c>
      <c r="G247" s="11">
        <v>44224</v>
      </c>
      <c r="H247" s="8" t="s">
        <v>1693</v>
      </c>
      <c r="I247" s="8" t="s">
        <v>2377</v>
      </c>
      <c r="J247" s="6" t="s">
        <v>2389</v>
      </c>
      <c r="K247" s="87">
        <v>44357</v>
      </c>
      <c r="L247" s="13" t="s">
        <v>32</v>
      </c>
      <c r="M247" s="14" t="s">
        <v>2390</v>
      </c>
      <c r="N247" s="204"/>
      <c r="O247" s="31">
        <v>1242291.49</v>
      </c>
      <c r="P247" s="23"/>
      <c r="Q247" s="8"/>
      <c r="R247" s="78">
        <v>44378</v>
      </c>
      <c r="S247" s="68" t="s">
        <v>83</v>
      </c>
      <c r="T247" s="68" t="s">
        <v>481</v>
      </c>
    </row>
    <row r="248" spans="1:20" ht="40.5">
      <c r="A248" s="6" t="s">
        <v>130</v>
      </c>
      <c r="B248" s="8" t="s">
        <v>2372</v>
      </c>
      <c r="C248" s="8" t="s">
        <v>2373</v>
      </c>
      <c r="D248" s="8" t="s">
        <v>2374</v>
      </c>
      <c r="E248" s="65" t="s">
        <v>2382</v>
      </c>
      <c r="F248" s="23">
        <v>1242291.49</v>
      </c>
      <c r="G248" s="11">
        <v>44224</v>
      </c>
      <c r="H248" s="6" t="s">
        <v>1696</v>
      </c>
      <c r="I248" s="8" t="s">
        <v>2377</v>
      </c>
      <c r="J248" s="6" t="s">
        <v>2391</v>
      </c>
      <c r="K248" s="87">
        <v>44377</v>
      </c>
      <c r="L248" s="13" t="s">
        <v>32</v>
      </c>
      <c r="M248" s="14" t="s">
        <v>2392</v>
      </c>
      <c r="N248" s="23"/>
      <c r="O248" s="31">
        <v>1242291.49</v>
      </c>
      <c r="P248" s="56"/>
      <c r="Q248" s="8"/>
      <c r="R248" s="18">
        <v>44413</v>
      </c>
      <c r="S248" s="19" t="s">
        <v>124</v>
      </c>
      <c r="T248" s="68" t="s">
        <v>481</v>
      </c>
    </row>
    <row r="249" spans="1:20" ht="40.5">
      <c r="A249" s="6" t="s">
        <v>130</v>
      </c>
      <c r="B249" s="8" t="s">
        <v>2372</v>
      </c>
      <c r="C249" s="8" t="s">
        <v>2373</v>
      </c>
      <c r="D249" s="8" t="s">
        <v>2374</v>
      </c>
      <c r="E249" s="65" t="s">
        <v>2382</v>
      </c>
      <c r="F249" s="23">
        <v>1242291.49</v>
      </c>
      <c r="G249" s="11">
        <v>44224</v>
      </c>
      <c r="H249" s="6" t="s">
        <v>1699</v>
      </c>
      <c r="I249" s="8" t="s">
        <v>2377</v>
      </c>
      <c r="J249" s="6" t="s">
        <v>2393</v>
      </c>
      <c r="K249" s="87">
        <v>44408</v>
      </c>
      <c r="L249" s="13" t="s">
        <v>32</v>
      </c>
      <c r="M249" s="14" t="s">
        <v>2394</v>
      </c>
      <c r="N249" s="208"/>
      <c r="O249" s="222"/>
      <c r="P249" s="31">
        <v>1242291.49</v>
      </c>
      <c r="Q249" s="17"/>
      <c r="R249" s="18">
        <v>44441</v>
      </c>
      <c r="S249" s="19" t="s">
        <v>141</v>
      </c>
      <c r="T249" s="68" t="s">
        <v>481</v>
      </c>
    </row>
    <row r="250" spans="1:20" ht="40.5">
      <c r="A250" s="6" t="s">
        <v>130</v>
      </c>
      <c r="B250" s="8" t="s">
        <v>2372</v>
      </c>
      <c r="C250" s="8" t="s">
        <v>2373</v>
      </c>
      <c r="D250" s="8" t="s">
        <v>2374</v>
      </c>
      <c r="E250" s="65" t="s">
        <v>2382</v>
      </c>
      <c r="F250" s="23">
        <v>1242291.49</v>
      </c>
      <c r="G250" s="11">
        <v>44224</v>
      </c>
      <c r="H250" s="6" t="s">
        <v>1702</v>
      </c>
      <c r="I250" s="8" t="s">
        <v>2377</v>
      </c>
      <c r="J250" s="6" t="s">
        <v>2395</v>
      </c>
      <c r="K250" s="87">
        <v>44439</v>
      </c>
      <c r="L250" s="13" t="s">
        <v>32</v>
      </c>
      <c r="M250" s="14" t="s">
        <v>2396</v>
      </c>
      <c r="N250" s="23"/>
      <c r="O250" s="92"/>
      <c r="P250" s="31">
        <v>1242291.49</v>
      </c>
      <c r="Q250" s="8"/>
      <c r="R250" s="78">
        <v>44476</v>
      </c>
      <c r="S250" s="68" t="s">
        <v>154</v>
      </c>
      <c r="T250" s="68" t="s">
        <v>481</v>
      </c>
    </row>
    <row r="251" spans="1:20" ht="40.5">
      <c r="A251" s="6" t="s">
        <v>130</v>
      </c>
      <c r="B251" s="8" t="s">
        <v>2372</v>
      </c>
      <c r="C251" s="8" t="s">
        <v>2373</v>
      </c>
      <c r="D251" s="8" t="s">
        <v>2374</v>
      </c>
      <c r="E251" s="65" t="s">
        <v>2382</v>
      </c>
      <c r="F251" s="23">
        <v>1242291.49</v>
      </c>
      <c r="G251" s="11">
        <v>44224</v>
      </c>
      <c r="H251" s="6" t="s">
        <v>1705</v>
      </c>
      <c r="I251" s="8" t="s">
        <v>2377</v>
      </c>
      <c r="J251" s="6" t="s">
        <v>2397</v>
      </c>
      <c r="K251" s="87">
        <v>44469</v>
      </c>
      <c r="L251" s="13" t="s">
        <v>32</v>
      </c>
      <c r="M251" s="14" t="s">
        <v>2398</v>
      </c>
      <c r="N251" s="23"/>
      <c r="O251" s="92"/>
      <c r="P251" s="31">
        <v>1242291.49</v>
      </c>
      <c r="Q251" s="8"/>
      <c r="R251" s="18">
        <v>44504</v>
      </c>
      <c r="S251" s="19" t="s">
        <v>907</v>
      </c>
      <c r="T251" s="68" t="s">
        <v>481</v>
      </c>
    </row>
    <row r="252" spans="1:20" ht="40.5">
      <c r="A252" s="6" t="s">
        <v>130</v>
      </c>
      <c r="B252" s="8" t="s">
        <v>2372</v>
      </c>
      <c r="C252" s="8" t="s">
        <v>2373</v>
      </c>
      <c r="D252" s="8" t="s">
        <v>2374</v>
      </c>
      <c r="E252" s="65" t="s">
        <v>2382</v>
      </c>
      <c r="F252" s="23">
        <v>1242291.49</v>
      </c>
      <c r="G252" s="11">
        <v>44224</v>
      </c>
      <c r="H252" s="6" t="s">
        <v>1708</v>
      </c>
      <c r="I252" s="8" t="s">
        <v>2377</v>
      </c>
      <c r="J252" s="6" t="s">
        <v>2399</v>
      </c>
      <c r="K252" s="87">
        <v>44500</v>
      </c>
      <c r="L252" s="13" t="s">
        <v>32</v>
      </c>
      <c r="M252" s="14" t="s">
        <v>2400</v>
      </c>
      <c r="N252" s="23"/>
      <c r="O252" s="92"/>
      <c r="P252" s="92"/>
      <c r="Q252" s="31">
        <v>1242291.49</v>
      </c>
      <c r="R252" s="18">
        <v>44532</v>
      </c>
      <c r="S252" s="19" t="s">
        <v>250</v>
      </c>
      <c r="T252" s="68" t="s">
        <v>481</v>
      </c>
    </row>
    <row r="253" spans="1:20" ht="40.5">
      <c r="A253" s="6" t="s">
        <v>130</v>
      </c>
      <c r="B253" s="8" t="s">
        <v>2372</v>
      </c>
      <c r="C253" s="8" t="s">
        <v>2373</v>
      </c>
      <c r="D253" s="8" t="s">
        <v>2374</v>
      </c>
      <c r="E253" s="65" t="s">
        <v>2382</v>
      </c>
      <c r="F253" s="23">
        <v>1242291.49</v>
      </c>
      <c r="G253" s="11">
        <v>44224</v>
      </c>
      <c r="H253" s="6" t="s">
        <v>338</v>
      </c>
      <c r="I253" s="8" t="s">
        <v>2377</v>
      </c>
      <c r="J253" s="6" t="s">
        <v>2401</v>
      </c>
      <c r="K253" s="87">
        <v>44530</v>
      </c>
      <c r="L253" s="13" t="s">
        <v>32</v>
      </c>
      <c r="M253" s="14" t="s">
        <v>2402</v>
      </c>
      <c r="N253" s="23"/>
      <c r="O253" s="92"/>
      <c r="P253" s="92"/>
      <c r="Q253" s="31">
        <v>1242291.49</v>
      </c>
      <c r="R253" s="153">
        <v>44588</v>
      </c>
      <c r="S253" s="156" t="s">
        <v>329</v>
      </c>
      <c r="T253" s="68" t="s">
        <v>481</v>
      </c>
    </row>
    <row r="254" spans="1:20" ht="40.5">
      <c r="A254" s="6" t="s">
        <v>130</v>
      </c>
      <c r="B254" s="8" t="s">
        <v>2372</v>
      </c>
      <c r="C254" s="8" t="s">
        <v>2373</v>
      </c>
      <c r="D254" s="8" t="s">
        <v>2374</v>
      </c>
      <c r="E254" s="65" t="s">
        <v>2382</v>
      </c>
      <c r="F254" s="23">
        <v>1242291.49</v>
      </c>
      <c r="G254" s="11">
        <v>44224</v>
      </c>
      <c r="H254" s="6" t="s">
        <v>342</v>
      </c>
      <c r="I254" s="8" t="s">
        <v>2377</v>
      </c>
      <c r="J254" s="6" t="s">
        <v>2403</v>
      </c>
      <c r="K254" s="87">
        <v>44557</v>
      </c>
      <c r="L254" s="13" t="s">
        <v>32</v>
      </c>
      <c r="M254" s="14" t="s">
        <v>2404</v>
      </c>
      <c r="N254" s="23"/>
      <c r="O254" s="92"/>
      <c r="P254" s="92"/>
      <c r="Q254" s="31">
        <v>1242291.49</v>
      </c>
      <c r="R254" s="153">
        <v>44588</v>
      </c>
      <c r="S254" s="156" t="s">
        <v>329</v>
      </c>
      <c r="T254" s="68" t="s">
        <v>481</v>
      </c>
    </row>
    <row r="255" spans="1:20" ht="40.5">
      <c r="A255" s="6" t="s">
        <v>78</v>
      </c>
      <c r="B255" s="8" t="s">
        <v>2372</v>
      </c>
      <c r="C255" s="8" t="s">
        <v>2373</v>
      </c>
      <c r="D255" s="8" t="s">
        <v>2374</v>
      </c>
      <c r="E255" s="65" t="s">
        <v>2405</v>
      </c>
      <c r="F255" s="23">
        <v>1175621.49</v>
      </c>
      <c r="G255" s="11">
        <v>43858</v>
      </c>
      <c r="H255" s="8" t="s">
        <v>1679</v>
      </c>
      <c r="I255" s="8" t="s">
        <v>2406</v>
      </c>
      <c r="J255" s="8" t="s">
        <v>2407</v>
      </c>
      <c r="K255" s="89">
        <v>44243</v>
      </c>
      <c r="L255" s="13" t="s">
        <v>32</v>
      </c>
      <c r="M255" s="14" t="s">
        <v>2408</v>
      </c>
      <c r="N255" s="31">
        <v>1175621.49</v>
      </c>
      <c r="O255" s="208"/>
      <c r="P255" s="23"/>
      <c r="Q255" s="8"/>
      <c r="R255" s="18">
        <v>44252</v>
      </c>
      <c r="S255" s="19" t="s">
        <v>1682</v>
      </c>
      <c r="T255" s="68" t="s">
        <v>481</v>
      </c>
    </row>
    <row r="256" spans="1:20" ht="40.5">
      <c r="A256" s="6" t="s">
        <v>78</v>
      </c>
      <c r="B256" s="8" t="s">
        <v>2372</v>
      </c>
      <c r="C256" s="8" t="s">
        <v>2373</v>
      </c>
      <c r="D256" s="8" t="s">
        <v>2374</v>
      </c>
      <c r="E256" s="65" t="s">
        <v>2409</v>
      </c>
      <c r="F256" s="23">
        <v>1175621.49</v>
      </c>
      <c r="G256" s="11">
        <v>44224</v>
      </c>
      <c r="H256" s="8" t="s">
        <v>1683</v>
      </c>
      <c r="I256" s="8" t="s">
        <v>2406</v>
      </c>
      <c r="J256" s="8" t="s">
        <v>2410</v>
      </c>
      <c r="K256" s="89">
        <v>44264</v>
      </c>
      <c r="L256" s="13" t="s">
        <v>26</v>
      </c>
      <c r="M256" s="14" t="s">
        <v>2411</v>
      </c>
      <c r="N256" s="31">
        <v>1175621.49</v>
      </c>
      <c r="O256" s="208"/>
      <c r="P256" s="23"/>
      <c r="Q256" s="8"/>
      <c r="R256" s="18">
        <v>44294</v>
      </c>
      <c r="S256" s="19" t="s">
        <v>1686</v>
      </c>
      <c r="T256" s="68" t="s">
        <v>481</v>
      </c>
    </row>
    <row r="257" spans="1:20" ht="40.5">
      <c r="A257" s="6" t="s">
        <v>78</v>
      </c>
      <c r="B257" s="8" t="s">
        <v>2372</v>
      </c>
      <c r="C257" s="8" t="s">
        <v>2373</v>
      </c>
      <c r="D257" s="8" t="s">
        <v>2374</v>
      </c>
      <c r="E257" s="65" t="s">
        <v>2409</v>
      </c>
      <c r="F257" s="23">
        <v>1175621.49</v>
      </c>
      <c r="G257" s="11">
        <v>44224</v>
      </c>
      <c r="H257" s="8" t="s">
        <v>1687</v>
      </c>
      <c r="I257" s="8" t="s">
        <v>2406</v>
      </c>
      <c r="J257" s="8" t="s">
        <v>2412</v>
      </c>
      <c r="K257" s="89">
        <v>44299</v>
      </c>
      <c r="L257" s="13" t="s">
        <v>32</v>
      </c>
      <c r="M257" s="14" t="s">
        <v>2413</v>
      </c>
      <c r="N257" s="212"/>
      <c r="O257" s="31">
        <v>1175621.49</v>
      </c>
      <c r="P257" s="208"/>
      <c r="Q257" s="8"/>
      <c r="R257" s="18">
        <v>44315</v>
      </c>
      <c r="S257" s="19" t="s">
        <v>55</v>
      </c>
      <c r="T257" s="68" t="s">
        <v>481</v>
      </c>
    </row>
    <row r="258" spans="1:20" ht="40.5">
      <c r="A258" s="6" t="s">
        <v>78</v>
      </c>
      <c r="B258" s="8" t="s">
        <v>2372</v>
      </c>
      <c r="C258" s="8" t="s">
        <v>2373</v>
      </c>
      <c r="D258" s="8" t="s">
        <v>2374</v>
      </c>
      <c r="E258" s="65" t="s">
        <v>2409</v>
      </c>
      <c r="F258" s="23">
        <v>1175621.49</v>
      </c>
      <c r="G258" s="11">
        <v>44224</v>
      </c>
      <c r="H258" s="8" t="s">
        <v>1690</v>
      </c>
      <c r="I258" s="8" t="s">
        <v>2406</v>
      </c>
      <c r="J258" s="8" t="s">
        <v>2414</v>
      </c>
      <c r="K258" s="89">
        <v>44335</v>
      </c>
      <c r="L258" s="13" t="s">
        <v>32</v>
      </c>
      <c r="M258" s="14" t="s">
        <v>2415</v>
      </c>
      <c r="N258" s="217"/>
      <c r="O258" s="31">
        <v>1175621.49</v>
      </c>
      <c r="P258" s="208"/>
      <c r="Q258" s="8"/>
      <c r="R258" s="18">
        <v>44350</v>
      </c>
      <c r="S258" s="19" t="s">
        <v>427</v>
      </c>
      <c r="T258" s="68" t="s">
        <v>481</v>
      </c>
    </row>
    <row r="259" spans="1:20" ht="40.5">
      <c r="A259" s="6" t="s">
        <v>78</v>
      </c>
      <c r="B259" s="8" t="s">
        <v>2372</v>
      </c>
      <c r="C259" s="8" t="s">
        <v>2373</v>
      </c>
      <c r="D259" s="8" t="s">
        <v>2374</v>
      </c>
      <c r="E259" s="65" t="s">
        <v>2409</v>
      </c>
      <c r="F259" s="23">
        <v>1175621.49</v>
      </c>
      <c r="G259" s="11">
        <v>44224</v>
      </c>
      <c r="H259" s="8" t="s">
        <v>1693</v>
      </c>
      <c r="I259" s="8" t="s">
        <v>2406</v>
      </c>
      <c r="J259" s="6" t="s">
        <v>2416</v>
      </c>
      <c r="K259" s="87">
        <v>44354</v>
      </c>
      <c r="L259" s="13" t="s">
        <v>32</v>
      </c>
      <c r="M259" s="14" t="s">
        <v>2417</v>
      </c>
      <c r="N259" s="23"/>
      <c r="O259" s="31">
        <v>1175621.49</v>
      </c>
      <c r="P259" s="23"/>
      <c r="Q259" s="8"/>
      <c r="R259" s="78">
        <v>44378</v>
      </c>
      <c r="S259" s="68" t="s">
        <v>83</v>
      </c>
      <c r="T259" s="68" t="s">
        <v>481</v>
      </c>
    </row>
    <row r="260" spans="1:20" ht="40.5">
      <c r="A260" s="6" t="s">
        <v>78</v>
      </c>
      <c r="B260" s="8" t="s">
        <v>2372</v>
      </c>
      <c r="C260" s="8" t="s">
        <v>2373</v>
      </c>
      <c r="D260" s="8" t="s">
        <v>2374</v>
      </c>
      <c r="E260" s="65" t="s">
        <v>2409</v>
      </c>
      <c r="F260" s="23">
        <v>1175621.49</v>
      </c>
      <c r="G260" s="11">
        <v>44224</v>
      </c>
      <c r="H260" s="6" t="s">
        <v>1696</v>
      </c>
      <c r="I260" s="8" t="s">
        <v>2406</v>
      </c>
      <c r="J260" s="6" t="s">
        <v>2418</v>
      </c>
      <c r="K260" s="87">
        <v>44377</v>
      </c>
      <c r="L260" s="13" t="s">
        <v>32</v>
      </c>
      <c r="M260" s="14" t="s">
        <v>2419</v>
      </c>
      <c r="N260" s="23"/>
      <c r="O260" s="31">
        <v>1175621.49</v>
      </c>
      <c r="P260" s="23"/>
      <c r="Q260" s="8"/>
      <c r="R260" s="18">
        <v>44413</v>
      </c>
      <c r="S260" s="19" t="s">
        <v>124</v>
      </c>
      <c r="T260" s="68" t="s">
        <v>481</v>
      </c>
    </row>
    <row r="261" spans="1:20" ht="40.5">
      <c r="A261" s="6" t="s">
        <v>78</v>
      </c>
      <c r="B261" s="8" t="s">
        <v>2372</v>
      </c>
      <c r="C261" s="8" t="s">
        <v>2373</v>
      </c>
      <c r="D261" s="8" t="s">
        <v>2374</v>
      </c>
      <c r="E261" s="65" t="s">
        <v>2409</v>
      </c>
      <c r="F261" s="23">
        <v>1175621.49</v>
      </c>
      <c r="G261" s="11">
        <v>44224</v>
      </c>
      <c r="H261" s="6" t="s">
        <v>1699</v>
      </c>
      <c r="I261" s="8" t="s">
        <v>2406</v>
      </c>
      <c r="J261" s="6" t="s">
        <v>2420</v>
      </c>
      <c r="K261" s="87">
        <v>44408</v>
      </c>
      <c r="L261" s="13" t="s">
        <v>32</v>
      </c>
      <c r="M261" s="14" t="s">
        <v>2421</v>
      </c>
      <c r="N261" s="23"/>
      <c r="O261" s="92"/>
      <c r="P261" s="31">
        <v>1175621.49</v>
      </c>
      <c r="Q261" s="8"/>
      <c r="R261" s="18">
        <v>44441</v>
      </c>
      <c r="S261" s="19" t="s">
        <v>141</v>
      </c>
      <c r="T261" s="68" t="s">
        <v>481</v>
      </c>
    </row>
    <row r="262" spans="1:20" ht="40.5">
      <c r="A262" s="6" t="s">
        <v>78</v>
      </c>
      <c r="B262" s="8" t="s">
        <v>2372</v>
      </c>
      <c r="C262" s="8" t="s">
        <v>2373</v>
      </c>
      <c r="D262" s="8" t="s">
        <v>2374</v>
      </c>
      <c r="E262" s="65" t="s">
        <v>2409</v>
      </c>
      <c r="F262" s="23">
        <v>1175621.49</v>
      </c>
      <c r="G262" s="11">
        <v>44224</v>
      </c>
      <c r="H262" s="6" t="s">
        <v>1702</v>
      </c>
      <c r="I262" s="8" t="s">
        <v>2406</v>
      </c>
      <c r="J262" s="6" t="s">
        <v>2422</v>
      </c>
      <c r="K262" s="87">
        <v>44439</v>
      </c>
      <c r="L262" s="13" t="s">
        <v>32</v>
      </c>
      <c r="M262" s="224" t="s">
        <v>2423</v>
      </c>
      <c r="N262" s="23"/>
      <c r="O262" s="92"/>
      <c r="P262" s="16">
        <v>1175621.49</v>
      </c>
      <c r="Q262" s="8"/>
      <c r="R262" s="78">
        <v>44476</v>
      </c>
      <c r="S262" s="68" t="s">
        <v>154</v>
      </c>
      <c r="T262" s="68" t="s">
        <v>481</v>
      </c>
    </row>
    <row r="263" spans="1:20" ht="54">
      <c r="A263" s="6" t="s">
        <v>78</v>
      </c>
      <c r="B263" s="8" t="s">
        <v>2372</v>
      </c>
      <c r="C263" s="8" t="s">
        <v>2373</v>
      </c>
      <c r="D263" s="8" t="s">
        <v>2374</v>
      </c>
      <c r="E263" s="65" t="s">
        <v>2409</v>
      </c>
      <c r="F263" s="92">
        <v>1343506.47</v>
      </c>
      <c r="G263" s="11">
        <v>44224</v>
      </c>
      <c r="H263" s="6" t="s">
        <v>2424</v>
      </c>
      <c r="I263" s="8" t="s">
        <v>2406</v>
      </c>
      <c r="J263" s="6" t="s">
        <v>2425</v>
      </c>
      <c r="K263" s="87">
        <v>44531</v>
      </c>
      <c r="L263" s="13" t="s">
        <v>32</v>
      </c>
      <c r="M263" s="14" t="s">
        <v>2426</v>
      </c>
      <c r="N263" s="23"/>
      <c r="O263" s="92"/>
      <c r="P263" s="31">
        <v>1343506.47</v>
      </c>
      <c r="Q263" s="8"/>
      <c r="R263" s="18">
        <v>44553</v>
      </c>
      <c r="S263" s="19" t="s">
        <v>34</v>
      </c>
      <c r="T263" s="49" t="s">
        <v>1759</v>
      </c>
    </row>
    <row r="264" spans="1:20" ht="54">
      <c r="A264" s="6" t="s">
        <v>78</v>
      </c>
      <c r="B264" s="8" t="s">
        <v>2372</v>
      </c>
      <c r="C264" s="8" t="s">
        <v>2373</v>
      </c>
      <c r="D264" s="8" t="s">
        <v>2374</v>
      </c>
      <c r="E264" s="65" t="s">
        <v>2409</v>
      </c>
      <c r="F264" s="92">
        <v>1598954.28</v>
      </c>
      <c r="G264" s="11">
        <v>44224</v>
      </c>
      <c r="H264" s="6" t="s">
        <v>2427</v>
      </c>
      <c r="I264" s="8" t="s">
        <v>2406</v>
      </c>
      <c r="J264" s="6" t="s">
        <v>2428</v>
      </c>
      <c r="K264" s="87">
        <v>44531</v>
      </c>
      <c r="L264" s="13" t="s">
        <v>32</v>
      </c>
      <c r="M264" s="14" t="s">
        <v>2429</v>
      </c>
      <c r="N264" s="23"/>
      <c r="O264" s="92"/>
      <c r="P264" s="31">
        <v>1598954.28</v>
      </c>
      <c r="Q264" s="8"/>
      <c r="R264" s="18">
        <v>44553</v>
      </c>
      <c r="S264" s="19" t="s">
        <v>34</v>
      </c>
      <c r="T264" s="49" t="s">
        <v>1759</v>
      </c>
    </row>
    <row r="265" spans="1:20" ht="40.5">
      <c r="A265" s="6" t="s">
        <v>78</v>
      </c>
      <c r="B265" s="8" t="s">
        <v>2372</v>
      </c>
      <c r="C265" s="8" t="s">
        <v>2373</v>
      </c>
      <c r="D265" s="8" t="s">
        <v>2374</v>
      </c>
      <c r="E265" s="65" t="s">
        <v>2409</v>
      </c>
      <c r="F265" s="23">
        <v>1175621.49</v>
      </c>
      <c r="G265" s="11">
        <v>44224</v>
      </c>
      <c r="H265" s="6" t="s">
        <v>1705</v>
      </c>
      <c r="I265" s="8" t="s">
        <v>2406</v>
      </c>
      <c r="J265" s="6" t="s">
        <v>2430</v>
      </c>
      <c r="K265" s="87">
        <v>44469</v>
      </c>
      <c r="L265" s="13" t="s">
        <v>32</v>
      </c>
      <c r="M265" s="14" t="s">
        <v>2431</v>
      </c>
      <c r="N265" s="23"/>
      <c r="O265" s="92"/>
      <c r="P265" s="31">
        <v>1175621.49</v>
      </c>
      <c r="Q265" s="8"/>
      <c r="R265" s="18">
        <v>44504</v>
      </c>
      <c r="S265" s="19" t="s">
        <v>907</v>
      </c>
      <c r="T265" s="68" t="s">
        <v>481</v>
      </c>
    </row>
    <row r="266" spans="1:20" ht="40.5">
      <c r="A266" s="6" t="s">
        <v>78</v>
      </c>
      <c r="B266" s="8" t="s">
        <v>2372</v>
      </c>
      <c r="C266" s="8" t="s">
        <v>2373</v>
      </c>
      <c r="D266" s="8" t="s">
        <v>2374</v>
      </c>
      <c r="E266" s="65" t="s">
        <v>2409</v>
      </c>
      <c r="F266" s="23">
        <v>1175621.49</v>
      </c>
      <c r="G266" s="11">
        <v>44224</v>
      </c>
      <c r="H266" s="6" t="s">
        <v>1708</v>
      </c>
      <c r="I266" s="8" t="s">
        <v>2406</v>
      </c>
      <c r="J266" s="6" t="s">
        <v>2432</v>
      </c>
      <c r="K266" s="87">
        <v>44500</v>
      </c>
      <c r="L266" s="13" t="s">
        <v>32</v>
      </c>
      <c r="M266" s="14" t="s">
        <v>2433</v>
      </c>
      <c r="N266" s="23"/>
      <c r="O266" s="92"/>
      <c r="P266" s="221"/>
      <c r="Q266" s="31">
        <v>1175621.49</v>
      </c>
      <c r="R266" s="18">
        <v>44532</v>
      </c>
      <c r="S266" s="19" t="s">
        <v>250</v>
      </c>
      <c r="T266" s="68" t="s">
        <v>481</v>
      </c>
    </row>
    <row r="267" spans="1:20" ht="40.5">
      <c r="A267" s="6" t="s">
        <v>78</v>
      </c>
      <c r="B267" s="8" t="s">
        <v>2372</v>
      </c>
      <c r="C267" s="8" t="s">
        <v>2373</v>
      </c>
      <c r="D267" s="8" t="s">
        <v>2374</v>
      </c>
      <c r="E267" s="65" t="s">
        <v>2409</v>
      </c>
      <c r="F267" s="23">
        <v>1175621.49</v>
      </c>
      <c r="G267" s="11">
        <v>44224</v>
      </c>
      <c r="H267" s="6" t="s">
        <v>338</v>
      </c>
      <c r="I267" s="8" t="s">
        <v>2406</v>
      </c>
      <c r="J267" s="6" t="s">
        <v>2434</v>
      </c>
      <c r="K267" s="87">
        <v>44530</v>
      </c>
      <c r="L267" s="13" t="s">
        <v>32</v>
      </c>
      <c r="M267" s="14" t="s">
        <v>2435</v>
      </c>
      <c r="N267" s="23"/>
      <c r="O267" s="92"/>
      <c r="P267" s="221"/>
      <c r="Q267" s="31">
        <v>1175621.49</v>
      </c>
      <c r="R267" s="153">
        <v>44588</v>
      </c>
      <c r="S267" s="156" t="s">
        <v>329</v>
      </c>
      <c r="T267" s="68" t="s">
        <v>481</v>
      </c>
    </row>
    <row r="268" spans="1:20" ht="40.5">
      <c r="A268" s="6" t="s">
        <v>78</v>
      </c>
      <c r="B268" s="8" t="s">
        <v>2372</v>
      </c>
      <c r="C268" s="8" t="s">
        <v>2373</v>
      </c>
      <c r="D268" s="8" t="s">
        <v>2374</v>
      </c>
      <c r="E268" s="65" t="s">
        <v>2409</v>
      </c>
      <c r="F268" s="23">
        <v>1175621.49</v>
      </c>
      <c r="G268" s="11">
        <v>44224</v>
      </c>
      <c r="H268" s="6" t="s">
        <v>342</v>
      </c>
      <c r="I268" s="8" t="s">
        <v>2406</v>
      </c>
      <c r="J268" s="6" t="s">
        <v>2436</v>
      </c>
      <c r="K268" s="87">
        <v>44557</v>
      </c>
      <c r="L268" s="13" t="s">
        <v>32</v>
      </c>
      <c r="M268" s="14" t="s">
        <v>2437</v>
      </c>
      <c r="N268" s="23"/>
      <c r="O268" s="92"/>
      <c r="P268" s="221"/>
      <c r="Q268" s="31">
        <v>1175621.49</v>
      </c>
      <c r="R268" s="153">
        <v>44588</v>
      </c>
      <c r="S268" s="156" t="s">
        <v>329</v>
      </c>
      <c r="T268" s="68" t="s">
        <v>481</v>
      </c>
    </row>
    <row r="269" spans="1:20" ht="67.5">
      <c r="A269" s="6" t="s">
        <v>142</v>
      </c>
      <c r="B269" s="8" t="s">
        <v>2438</v>
      </c>
      <c r="C269" s="8" t="s">
        <v>2439</v>
      </c>
      <c r="D269" s="8" t="s">
        <v>2310</v>
      </c>
      <c r="E269" s="9" t="s">
        <v>2440</v>
      </c>
      <c r="F269" s="23">
        <v>1966350.62</v>
      </c>
      <c r="G269" s="11">
        <v>44028</v>
      </c>
      <c r="H269" s="8" t="s">
        <v>2312</v>
      </c>
      <c r="I269" s="8" t="s">
        <v>2441</v>
      </c>
      <c r="J269" s="8" t="s">
        <v>2442</v>
      </c>
      <c r="K269" s="89">
        <v>44245</v>
      </c>
      <c r="L269" s="13" t="s">
        <v>41</v>
      </c>
      <c r="M269" s="14" t="s">
        <v>2443</v>
      </c>
      <c r="N269" s="31">
        <v>1966350.62</v>
      </c>
      <c r="O269" s="203"/>
      <c r="P269" s="23"/>
      <c r="Q269" s="8"/>
      <c r="R269" s="18">
        <v>44252</v>
      </c>
      <c r="S269" s="19" t="s">
        <v>1682</v>
      </c>
      <c r="T269" s="6" t="s">
        <v>2307</v>
      </c>
    </row>
    <row r="270" spans="1:20" ht="67.5">
      <c r="A270" s="6" t="s">
        <v>142</v>
      </c>
      <c r="B270" s="8" t="s">
        <v>2438</v>
      </c>
      <c r="C270" s="8" t="s">
        <v>2439</v>
      </c>
      <c r="D270" s="8" t="s">
        <v>2310</v>
      </c>
      <c r="E270" s="65" t="s">
        <v>2440</v>
      </c>
      <c r="F270" s="23">
        <v>1966350.62</v>
      </c>
      <c r="G270" s="11">
        <v>44028</v>
      </c>
      <c r="H270" s="8" t="s">
        <v>2315</v>
      </c>
      <c r="I270" s="8" t="s">
        <v>2441</v>
      </c>
      <c r="J270" s="8" t="s">
        <v>2444</v>
      </c>
      <c r="K270" s="89">
        <v>44264</v>
      </c>
      <c r="L270" s="13" t="s">
        <v>41</v>
      </c>
      <c r="M270" s="14" t="s">
        <v>2445</v>
      </c>
      <c r="N270" s="31">
        <v>1966350.62</v>
      </c>
      <c r="O270" s="208"/>
      <c r="P270" s="23"/>
      <c r="Q270" s="8"/>
      <c r="R270" s="18">
        <v>44273</v>
      </c>
      <c r="S270" s="19" t="s">
        <v>2147</v>
      </c>
      <c r="T270" s="6" t="s">
        <v>2307</v>
      </c>
    </row>
    <row r="271" spans="1:20" ht="67.5">
      <c r="A271" s="6" t="s">
        <v>142</v>
      </c>
      <c r="B271" s="8" t="s">
        <v>2438</v>
      </c>
      <c r="C271" s="8" t="s">
        <v>2439</v>
      </c>
      <c r="D271" s="8" t="s">
        <v>2310</v>
      </c>
      <c r="E271" s="65" t="s">
        <v>2440</v>
      </c>
      <c r="F271" s="23">
        <v>1966350.62</v>
      </c>
      <c r="G271" s="11">
        <v>44028</v>
      </c>
      <c r="H271" s="8" t="s">
        <v>2317</v>
      </c>
      <c r="I271" s="8" t="s">
        <v>2441</v>
      </c>
      <c r="J271" s="8" t="s">
        <v>2446</v>
      </c>
      <c r="K271" s="89">
        <v>44301</v>
      </c>
      <c r="L271" s="13" t="s">
        <v>32</v>
      </c>
      <c r="M271" s="14" t="s">
        <v>2447</v>
      </c>
      <c r="N271" s="31">
        <v>1966350.62</v>
      </c>
      <c r="O271" s="234"/>
      <c r="P271" s="23"/>
      <c r="Q271" s="8"/>
      <c r="R271" s="18">
        <v>44315</v>
      </c>
      <c r="S271" s="19" t="s">
        <v>55</v>
      </c>
      <c r="T271" s="6" t="s">
        <v>2307</v>
      </c>
    </row>
    <row r="272" spans="1:20" ht="67.5">
      <c r="A272" s="6" t="s">
        <v>142</v>
      </c>
      <c r="B272" s="8" t="s">
        <v>2438</v>
      </c>
      <c r="C272" s="8" t="s">
        <v>2439</v>
      </c>
      <c r="D272" s="8" t="s">
        <v>2310</v>
      </c>
      <c r="E272" s="65" t="s">
        <v>2440</v>
      </c>
      <c r="F272" s="23">
        <v>1966350.62</v>
      </c>
      <c r="G272" s="11">
        <v>44028</v>
      </c>
      <c r="H272" s="8" t="s">
        <v>2320</v>
      </c>
      <c r="I272" s="8" t="s">
        <v>2441</v>
      </c>
      <c r="J272" s="8" t="s">
        <v>2448</v>
      </c>
      <c r="K272" s="89">
        <v>44334</v>
      </c>
      <c r="L272" s="13" t="s">
        <v>32</v>
      </c>
      <c r="M272" s="14" t="s">
        <v>2449</v>
      </c>
      <c r="N272" s="212"/>
      <c r="O272" s="31">
        <v>1966350.62</v>
      </c>
      <c r="P272" s="208"/>
      <c r="Q272" s="8"/>
      <c r="R272" s="18">
        <v>44350</v>
      </c>
      <c r="S272" s="19" t="s">
        <v>427</v>
      </c>
      <c r="T272" s="6" t="s">
        <v>2307</v>
      </c>
    </row>
    <row r="273" spans="1:20" ht="67.5">
      <c r="A273" s="6" t="s">
        <v>142</v>
      </c>
      <c r="B273" s="8" t="s">
        <v>2438</v>
      </c>
      <c r="C273" s="8" t="s">
        <v>2439</v>
      </c>
      <c r="D273" s="8" t="s">
        <v>2310</v>
      </c>
      <c r="E273" s="65" t="s">
        <v>2440</v>
      </c>
      <c r="F273" s="23">
        <v>1966350.62</v>
      </c>
      <c r="G273" s="11">
        <v>44028</v>
      </c>
      <c r="H273" s="8" t="s">
        <v>2323</v>
      </c>
      <c r="I273" s="8" t="s">
        <v>2441</v>
      </c>
      <c r="J273" s="8" t="s">
        <v>2450</v>
      </c>
      <c r="K273" s="89">
        <v>44336</v>
      </c>
      <c r="L273" s="13" t="s">
        <v>32</v>
      </c>
      <c r="M273" s="14" t="s">
        <v>2451</v>
      </c>
      <c r="N273" s="212"/>
      <c r="O273" s="31">
        <v>1966350.62</v>
      </c>
      <c r="P273" s="208"/>
      <c r="Q273" s="8"/>
      <c r="R273" s="18">
        <v>44427</v>
      </c>
      <c r="S273" s="19" t="s">
        <v>648</v>
      </c>
      <c r="T273" s="6" t="s">
        <v>2307</v>
      </c>
    </row>
    <row r="274" spans="1:20" ht="67.5">
      <c r="A274" s="6" t="s">
        <v>142</v>
      </c>
      <c r="B274" s="8" t="s">
        <v>2438</v>
      </c>
      <c r="C274" s="8" t="s">
        <v>2439</v>
      </c>
      <c r="D274" s="8" t="s">
        <v>2310</v>
      </c>
      <c r="E274" s="65" t="s">
        <v>2440</v>
      </c>
      <c r="F274" s="23">
        <v>1966350.62</v>
      </c>
      <c r="G274" s="11">
        <v>44028</v>
      </c>
      <c r="H274" s="8" t="s">
        <v>2326</v>
      </c>
      <c r="I274" s="8" t="s">
        <v>2441</v>
      </c>
      <c r="J274" s="6" t="s">
        <v>2452</v>
      </c>
      <c r="K274" s="87">
        <v>44364</v>
      </c>
      <c r="L274" s="13" t="s">
        <v>32</v>
      </c>
      <c r="M274" s="14" t="s">
        <v>2453</v>
      </c>
      <c r="N274" s="204"/>
      <c r="O274" s="31">
        <v>1966350.62</v>
      </c>
      <c r="P274" s="23"/>
      <c r="Q274" s="8"/>
      <c r="R274" s="18">
        <v>44399</v>
      </c>
      <c r="S274" s="19" t="s">
        <v>119</v>
      </c>
      <c r="T274" s="6" t="s">
        <v>2307</v>
      </c>
    </row>
    <row r="275" spans="1:20" ht="67.5">
      <c r="A275" s="6" t="s">
        <v>142</v>
      </c>
      <c r="B275" s="8" t="s">
        <v>2438</v>
      </c>
      <c r="C275" s="8" t="s">
        <v>2439</v>
      </c>
      <c r="D275" s="8" t="s">
        <v>2310</v>
      </c>
      <c r="E275" s="65" t="s">
        <v>2440</v>
      </c>
      <c r="F275" s="23">
        <v>1966350.62</v>
      </c>
      <c r="G275" s="11">
        <v>44028</v>
      </c>
      <c r="H275" s="6" t="s">
        <v>2329</v>
      </c>
      <c r="I275" s="8" t="s">
        <v>2441</v>
      </c>
      <c r="J275" s="6" t="s">
        <v>2454</v>
      </c>
      <c r="K275" s="87">
        <v>44394</v>
      </c>
      <c r="L275" s="13" t="s">
        <v>32</v>
      </c>
      <c r="M275" s="14" t="s">
        <v>2455</v>
      </c>
      <c r="N275" s="204"/>
      <c r="O275" s="23"/>
      <c r="P275" s="31">
        <v>1966350.62</v>
      </c>
      <c r="Q275" s="8"/>
      <c r="R275" s="18">
        <v>44427</v>
      </c>
      <c r="S275" s="19" t="s">
        <v>648</v>
      </c>
      <c r="T275" s="6" t="s">
        <v>2307</v>
      </c>
    </row>
    <row r="276" spans="1:20" ht="67.5">
      <c r="A276" s="6" t="s">
        <v>142</v>
      </c>
      <c r="B276" s="8" t="s">
        <v>2438</v>
      </c>
      <c r="C276" s="8" t="s">
        <v>2439</v>
      </c>
      <c r="D276" s="8" t="s">
        <v>2310</v>
      </c>
      <c r="E276" s="66" t="s">
        <v>2456</v>
      </c>
      <c r="F276" s="23">
        <v>1966350.62</v>
      </c>
      <c r="G276" s="21">
        <v>44393</v>
      </c>
      <c r="H276" s="6" t="s">
        <v>2333</v>
      </c>
      <c r="I276" s="8" t="s">
        <v>2441</v>
      </c>
      <c r="J276" s="6" t="s">
        <v>2457</v>
      </c>
      <c r="K276" s="87">
        <v>44425</v>
      </c>
      <c r="L276" s="13" t="s">
        <v>32</v>
      </c>
      <c r="M276" s="14" t="s">
        <v>2458</v>
      </c>
      <c r="N276" s="204"/>
      <c r="O276" s="23"/>
      <c r="P276" s="31">
        <v>1966350.62</v>
      </c>
      <c r="Q276" s="8"/>
      <c r="R276" s="18">
        <v>44462</v>
      </c>
      <c r="S276" s="19" t="s">
        <v>164</v>
      </c>
      <c r="T276" s="6" t="s">
        <v>2307</v>
      </c>
    </row>
    <row r="277" spans="1:20" ht="67.5">
      <c r="A277" s="6" t="s">
        <v>142</v>
      </c>
      <c r="B277" s="8" t="s">
        <v>2438</v>
      </c>
      <c r="C277" s="8" t="s">
        <v>2439</v>
      </c>
      <c r="D277" s="8" t="s">
        <v>2310</v>
      </c>
      <c r="E277" s="66" t="s">
        <v>2456</v>
      </c>
      <c r="F277" s="23">
        <v>1966350.62</v>
      </c>
      <c r="G277" s="21">
        <v>44393</v>
      </c>
      <c r="H277" s="6" t="s">
        <v>2336</v>
      </c>
      <c r="I277" s="8" t="s">
        <v>2441</v>
      </c>
      <c r="J277" s="6" t="s">
        <v>2459</v>
      </c>
      <c r="K277" s="87">
        <v>44456</v>
      </c>
      <c r="L277" s="13" t="s">
        <v>32</v>
      </c>
      <c r="M277" s="14" t="s">
        <v>2460</v>
      </c>
      <c r="N277" s="204"/>
      <c r="O277" s="23"/>
      <c r="P277" s="31">
        <v>1966350.62</v>
      </c>
      <c r="Q277" s="8"/>
      <c r="R277" s="18">
        <v>44490</v>
      </c>
      <c r="S277" s="19" t="s">
        <v>897</v>
      </c>
      <c r="T277" s="6" t="s">
        <v>2307</v>
      </c>
    </row>
    <row r="278" spans="1:20" ht="67.5">
      <c r="A278" s="6" t="s">
        <v>142</v>
      </c>
      <c r="B278" s="8" t="s">
        <v>2438</v>
      </c>
      <c r="C278" s="8" t="s">
        <v>2439</v>
      </c>
      <c r="D278" s="8" t="s">
        <v>2310</v>
      </c>
      <c r="E278" s="66" t="s">
        <v>2456</v>
      </c>
      <c r="F278" s="23">
        <v>1966350.62</v>
      </c>
      <c r="G278" s="21">
        <v>44393</v>
      </c>
      <c r="H278" s="6" t="s">
        <v>2339</v>
      </c>
      <c r="I278" s="8" t="s">
        <v>2441</v>
      </c>
      <c r="J278" s="6" t="s">
        <v>2461</v>
      </c>
      <c r="K278" s="87">
        <v>44486</v>
      </c>
      <c r="L278" s="13" t="s">
        <v>32</v>
      </c>
      <c r="M278" s="14" t="s">
        <v>2462</v>
      </c>
      <c r="N278" s="204"/>
      <c r="O278" s="23"/>
      <c r="P278" s="23"/>
      <c r="Q278" s="31">
        <v>1966350.62</v>
      </c>
      <c r="R278" s="18">
        <v>44518</v>
      </c>
      <c r="S278" s="19" t="s">
        <v>219</v>
      </c>
      <c r="T278" s="6" t="s">
        <v>2307</v>
      </c>
    </row>
    <row r="279" spans="1:20" ht="67.5">
      <c r="A279" s="6" t="s">
        <v>142</v>
      </c>
      <c r="B279" s="8" t="s">
        <v>2438</v>
      </c>
      <c r="C279" s="8" t="s">
        <v>2439</v>
      </c>
      <c r="D279" s="8" t="s">
        <v>2310</v>
      </c>
      <c r="E279" s="66" t="s">
        <v>2456</v>
      </c>
      <c r="F279" s="23">
        <v>1966350.62</v>
      </c>
      <c r="G279" s="21">
        <v>44393</v>
      </c>
      <c r="H279" s="6" t="s">
        <v>2342</v>
      </c>
      <c r="I279" s="8" t="s">
        <v>2441</v>
      </c>
      <c r="J279" s="6" t="s">
        <v>2463</v>
      </c>
      <c r="K279" s="87">
        <v>44517</v>
      </c>
      <c r="L279" s="13" t="s">
        <v>32</v>
      </c>
      <c r="M279" s="14" t="s">
        <v>2464</v>
      </c>
      <c r="N279" s="204"/>
      <c r="O279" s="23"/>
      <c r="P279" s="23"/>
      <c r="Q279" s="31">
        <v>1966350.62</v>
      </c>
      <c r="R279" s="18">
        <v>44553</v>
      </c>
      <c r="S279" s="19" t="s">
        <v>34</v>
      </c>
      <c r="T279" s="6" t="s">
        <v>2307</v>
      </c>
    </row>
    <row r="280" spans="1:20" ht="67.5">
      <c r="A280" s="6" t="s">
        <v>142</v>
      </c>
      <c r="B280" s="8" t="s">
        <v>2438</v>
      </c>
      <c r="C280" s="8" t="s">
        <v>2439</v>
      </c>
      <c r="D280" s="8" t="s">
        <v>2310</v>
      </c>
      <c r="E280" s="66" t="s">
        <v>2456</v>
      </c>
      <c r="F280" s="23">
        <v>1966350.62</v>
      </c>
      <c r="G280" s="21">
        <v>44393</v>
      </c>
      <c r="H280" s="6" t="s">
        <v>2345</v>
      </c>
      <c r="I280" s="8" t="s">
        <v>2441</v>
      </c>
      <c r="J280" s="6" t="s">
        <v>2465</v>
      </c>
      <c r="K280" s="87">
        <v>44547</v>
      </c>
      <c r="L280" s="13" t="s">
        <v>32</v>
      </c>
      <c r="M280" s="14" t="s">
        <v>2466</v>
      </c>
      <c r="N280" s="204"/>
      <c r="O280" s="23"/>
      <c r="P280" s="23"/>
      <c r="Q280" s="31">
        <v>1966350.62</v>
      </c>
      <c r="R280" s="48">
        <v>44581</v>
      </c>
      <c r="S280" s="49" t="s">
        <v>349</v>
      </c>
      <c r="T280" s="6" t="s">
        <v>2307</v>
      </c>
    </row>
    <row r="281" spans="1:20" ht="67.5">
      <c r="A281" s="6" t="s">
        <v>78</v>
      </c>
      <c r="B281" s="8" t="s">
        <v>2438</v>
      </c>
      <c r="C281" s="8" t="s">
        <v>2439</v>
      </c>
      <c r="D281" s="8" t="s">
        <v>2310</v>
      </c>
      <c r="E281" s="9" t="s">
        <v>2467</v>
      </c>
      <c r="F281" s="23">
        <v>1461994.23</v>
      </c>
      <c r="G281" s="11">
        <v>44028</v>
      </c>
      <c r="H281" s="8" t="s">
        <v>2312</v>
      </c>
      <c r="I281" s="8" t="s">
        <v>2406</v>
      </c>
      <c r="J281" s="8" t="s">
        <v>2219</v>
      </c>
      <c r="K281" s="89">
        <v>44245</v>
      </c>
      <c r="L281" s="13" t="s">
        <v>41</v>
      </c>
      <c r="M281" s="14" t="s">
        <v>2468</v>
      </c>
      <c r="N281" s="31">
        <v>1461994.23</v>
      </c>
      <c r="O281" s="208"/>
      <c r="P281" s="23"/>
      <c r="Q281" s="8"/>
      <c r="R281" s="18">
        <v>44252</v>
      </c>
      <c r="S281" s="19" t="s">
        <v>1682</v>
      </c>
      <c r="T281" s="6" t="s">
        <v>2307</v>
      </c>
    </row>
    <row r="282" spans="1:20" ht="67.5">
      <c r="A282" s="6" t="s">
        <v>78</v>
      </c>
      <c r="B282" s="8" t="s">
        <v>2438</v>
      </c>
      <c r="C282" s="8" t="s">
        <v>2439</v>
      </c>
      <c r="D282" s="8" t="s">
        <v>2310</v>
      </c>
      <c r="E282" s="9" t="s">
        <v>2467</v>
      </c>
      <c r="F282" s="23">
        <v>1461994.23</v>
      </c>
      <c r="G282" s="11">
        <v>44028</v>
      </c>
      <c r="H282" s="8" t="s">
        <v>2315</v>
      </c>
      <c r="I282" s="8" t="s">
        <v>2406</v>
      </c>
      <c r="J282" s="8" t="s">
        <v>2469</v>
      </c>
      <c r="K282" s="89">
        <v>44264</v>
      </c>
      <c r="L282" s="13" t="s">
        <v>41</v>
      </c>
      <c r="M282" s="14" t="s">
        <v>2470</v>
      </c>
      <c r="N282" s="31">
        <v>1461994.23</v>
      </c>
      <c r="O282" s="208"/>
      <c r="P282" s="23"/>
      <c r="Q282" s="8"/>
      <c r="R282" s="18">
        <v>44273</v>
      </c>
      <c r="S282" s="19" t="s">
        <v>2147</v>
      </c>
      <c r="T282" s="6" t="s">
        <v>2307</v>
      </c>
    </row>
    <row r="283" spans="1:20" ht="67.5">
      <c r="A283" s="6" t="s">
        <v>78</v>
      </c>
      <c r="B283" s="8" t="s">
        <v>2438</v>
      </c>
      <c r="C283" s="8" t="s">
        <v>2439</v>
      </c>
      <c r="D283" s="8" t="s">
        <v>2310</v>
      </c>
      <c r="E283" s="9" t="s">
        <v>2467</v>
      </c>
      <c r="F283" s="23">
        <v>1461994.23</v>
      </c>
      <c r="G283" s="11">
        <v>44028</v>
      </c>
      <c r="H283" s="8" t="s">
        <v>2317</v>
      </c>
      <c r="I283" s="8" t="s">
        <v>2406</v>
      </c>
      <c r="J283" s="8" t="s">
        <v>2471</v>
      </c>
      <c r="K283" s="89">
        <v>44278</v>
      </c>
      <c r="L283" s="13" t="s">
        <v>41</v>
      </c>
      <c r="M283" s="14" t="s">
        <v>2472</v>
      </c>
      <c r="N283" s="31">
        <v>1461994.23</v>
      </c>
      <c r="O283" s="208"/>
      <c r="P283" s="23"/>
      <c r="Q283" s="8"/>
      <c r="R283" s="19" t="s">
        <v>2473</v>
      </c>
      <c r="S283" s="19" t="s">
        <v>1651</v>
      </c>
      <c r="T283" s="6" t="s">
        <v>2307</v>
      </c>
    </row>
    <row r="284" spans="1:20" ht="67.5">
      <c r="A284" s="6" t="s">
        <v>78</v>
      </c>
      <c r="B284" s="8" t="s">
        <v>2438</v>
      </c>
      <c r="C284" s="8" t="s">
        <v>2439</v>
      </c>
      <c r="D284" s="8" t="s">
        <v>2310</v>
      </c>
      <c r="E284" s="9" t="s">
        <v>2467</v>
      </c>
      <c r="F284" s="23">
        <v>1461994.23</v>
      </c>
      <c r="G284" s="11">
        <v>44028</v>
      </c>
      <c r="H284" s="8" t="s">
        <v>2320</v>
      </c>
      <c r="I284" s="8" t="s">
        <v>2406</v>
      </c>
      <c r="J284" s="8" t="s">
        <v>2474</v>
      </c>
      <c r="K284" s="89">
        <v>44334</v>
      </c>
      <c r="L284" s="13" t="s">
        <v>41</v>
      </c>
      <c r="M284" s="14" t="s">
        <v>2475</v>
      </c>
      <c r="N284" s="217"/>
      <c r="O284" s="31">
        <v>1461994.23</v>
      </c>
      <c r="P284" s="208"/>
      <c r="Q284" s="8"/>
      <c r="R284" s="18">
        <v>44350</v>
      </c>
      <c r="S284" s="19" t="s">
        <v>427</v>
      </c>
      <c r="T284" s="6" t="s">
        <v>2307</v>
      </c>
    </row>
    <row r="285" spans="1:20" ht="67.5">
      <c r="A285" s="6" t="s">
        <v>78</v>
      </c>
      <c r="B285" s="8" t="s">
        <v>2438</v>
      </c>
      <c r="C285" s="8" t="s">
        <v>2439</v>
      </c>
      <c r="D285" s="8" t="s">
        <v>2310</v>
      </c>
      <c r="E285" s="9" t="s">
        <v>2467</v>
      </c>
      <c r="F285" s="23">
        <v>1461994.23</v>
      </c>
      <c r="G285" s="11">
        <v>44028</v>
      </c>
      <c r="H285" s="8" t="s">
        <v>2323</v>
      </c>
      <c r="I285" s="8" t="s">
        <v>2406</v>
      </c>
      <c r="J285" s="8" t="s">
        <v>2476</v>
      </c>
      <c r="K285" s="89">
        <v>44342</v>
      </c>
      <c r="L285" s="13" t="s">
        <v>32</v>
      </c>
      <c r="M285" s="14" t="s">
        <v>2477</v>
      </c>
      <c r="N285" s="23"/>
      <c r="O285" s="31">
        <v>1461994.23</v>
      </c>
      <c r="P285" s="23"/>
      <c r="Q285" s="8"/>
      <c r="R285" s="18">
        <v>44364</v>
      </c>
      <c r="S285" s="19" t="s">
        <v>67</v>
      </c>
      <c r="T285" s="6" t="s">
        <v>2307</v>
      </c>
    </row>
    <row r="286" spans="1:20" ht="67.5">
      <c r="A286" s="6" t="s">
        <v>78</v>
      </c>
      <c r="B286" s="8" t="s">
        <v>2438</v>
      </c>
      <c r="C286" s="8" t="s">
        <v>2439</v>
      </c>
      <c r="D286" s="8" t="s">
        <v>2310</v>
      </c>
      <c r="E286" s="9" t="s">
        <v>2467</v>
      </c>
      <c r="F286" s="23">
        <v>1461994.23</v>
      </c>
      <c r="G286" s="11">
        <v>44028</v>
      </c>
      <c r="H286" s="8" t="s">
        <v>2326</v>
      </c>
      <c r="I286" s="8" t="s">
        <v>2406</v>
      </c>
      <c r="J286" s="6" t="s">
        <v>2478</v>
      </c>
      <c r="K286" s="87">
        <v>44364</v>
      </c>
      <c r="L286" s="13" t="s">
        <v>32</v>
      </c>
      <c r="M286" s="14" t="s">
        <v>2479</v>
      </c>
      <c r="N286" s="23"/>
      <c r="O286" s="31">
        <v>1461994.23</v>
      </c>
      <c r="P286" s="23"/>
      <c r="Q286" s="8"/>
      <c r="R286" s="18">
        <v>44399</v>
      </c>
      <c r="S286" s="19" t="s">
        <v>119</v>
      </c>
      <c r="T286" s="6" t="s">
        <v>2307</v>
      </c>
    </row>
    <row r="287" spans="1:20" ht="67.5">
      <c r="A287" s="6" t="s">
        <v>78</v>
      </c>
      <c r="B287" s="8" t="s">
        <v>2438</v>
      </c>
      <c r="C287" s="8" t="s">
        <v>2439</v>
      </c>
      <c r="D287" s="8" t="s">
        <v>2310</v>
      </c>
      <c r="E287" s="9" t="s">
        <v>2467</v>
      </c>
      <c r="F287" s="23">
        <v>1461994.23</v>
      </c>
      <c r="G287" s="11">
        <v>44028</v>
      </c>
      <c r="H287" s="6" t="s">
        <v>2329</v>
      </c>
      <c r="I287" s="8" t="s">
        <v>2406</v>
      </c>
      <c r="J287" s="6" t="s">
        <v>2480</v>
      </c>
      <c r="K287" s="87">
        <v>44394</v>
      </c>
      <c r="L287" s="13" t="s">
        <v>32</v>
      </c>
      <c r="M287" s="14" t="s">
        <v>2481</v>
      </c>
      <c r="N287" s="23"/>
      <c r="O287" s="23"/>
      <c r="P287" s="31">
        <v>1461994.23</v>
      </c>
      <c r="Q287" s="8"/>
      <c r="R287" s="18">
        <v>44427</v>
      </c>
      <c r="S287" s="19" t="s">
        <v>648</v>
      </c>
      <c r="T287" s="6" t="s">
        <v>2307</v>
      </c>
    </row>
    <row r="288" spans="1:20" ht="67.5">
      <c r="A288" s="6" t="s">
        <v>78</v>
      </c>
      <c r="B288" s="8" t="s">
        <v>2438</v>
      </c>
      <c r="C288" s="8" t="s">
        <v>2439</v>
      </c>
      <c r="D288" s="8" t="s">
        <v>2310</v>
      </c>
      <c r="E288" s="19" t="s">
        <v>2482</v>
      </c>
      <c r="F288" s="23">
        <v>1461994.23</v>
      </c>
      <c r="G288" s="21">
        <v>44393</v>
      </c>
      <c r="H288" s="6" t="s">
        <v>2333</v>
      </c>
      <c r="I288" s="8" t="s">
        <v>2406</v>
      </c>
      <c r="J288" s="6" t="s">
        <v>2483</v>
      </c>
      <c r="K288" s="87">
        <v>44425</v>
      </c>
      <c r="L288" s="13" t="s">
        <v>32</v>
      </c>
      <c r="M288" s="14" t="s">
        <v>2484</v>
      </c>
      <c r="N288" s="23"/>
      <c r="O288" s="23"/>
      <c r="P288" s="31">
        <v>1461994.23</v>
      </c>
      <c r="Q288" s="8"/>
      <c r="R288" s="18">
        <v>44462</v>
      </c>
      <c r="S288" s="19" t="s">
        <v>164</v>
      </c>
      <c r="T288" s="6" t="s">
        <v>2307</v>
      </c>
    </row>
    <row r="289" spans="1:20" ht="67.5">
      <c r="A289" s="6" t="s">
        <v>78</v>
      </c>
      <c r="B289" s="8" t="s">
        <v>2438</v>
      </c>
      <c r="C289" s="8" t="s">
        <v>2439</v>
      </c>
      <c r="D289" s="8" t="s">
        <v>2310</v>
      </c>
      <c r="E289" s="19" t="s">
        <v>2482</v>
      </c>
      <c r="F289" s="23">
        <v>1461994.23</v>
      </c>
      <c r="G289" s="21">
        <v>44393</v>
      </c>
      <c r="H289" s="6" t="s">
        <v>2336</v>
      </c>
      <c r="I289" s="8" t="s">
        <v>2406</v>
      </c>
      <c r="J289" s="6" t="s">
        <v>2485</v>
      </c>
      <c r="K289" s="87">
        <v>44456</v>
      </c>
      <c r="L289" s="13" t="s">
        <v>32</v>
      </c>
      <c r="M289" s="14" t="s">
        <v>2486</v>
      </c>
      <c r="N289" s="23"/>
      <c r="O289" s="23"/>
      <c r="P289" s="31">
        <v>1461994.23</v>
      </c>
      <c r="Q289" s="8"/>
      <c r="R289" s="18">
        <v>44490</v>
      </c>
      <c r="S289" s="19" t="s">
        <v>897</v>
      </c>
      <c r="T289" s="6" t="s">
        <v>2307</v>
      </c>
    </row>
    <row r="290" spans="1:20" ht="67.5">
      <c r="A290" s="6" t="s">
        <v>78</v>
      </c>
      <c r="B290" s="8" t="s">
        <v>2438</v>
      </c>
      <c r="C290" s="8" t="s">
        <v>2439</v>
      </c>
      <c r="D290" s="8" t="s">
        <v>2310</v>
      </c>
      <c r="E290" s="19" t="s">
        <v>2482</v>
      </c>
      <c r="F290" s="23">
        <v>1461994.23</v>
      </c>
      <c r="G290" s="21">
        <v>44393</v>
      </c>
      <c r="H290" s="6" t="s">
        <v>2339</v>
      </c>
      <c r="I290" s="8" t="s">
        <v>2406</v>
      </c>
      <c r="J290" s="6" t="s">
        <v>2487</v>
      </c>
      <c r="K290" s="87">
        <v>44486</v>
      </c>
      <c r="L290" s="13" t="s">
        <v>32</v>
      </c>
      <c r="M290" s="14" t="s">
        <v>2488</v>
      </c>
      <c r="N290" s="23"/>
      <c r="O290" s="23"/>
      <c r="P290" s="56"/>
      <c r="Q290" s="31">
        <v>1461994.23</v>
      </c>
      <c r="R290" s="18">
        <v>44518</v>
      </c>
      <c r="S290" s="19" t="s">
        <v>219</v>
      </c>
      <c r="T290" s="6" t="s">
        <v>2307</v>
      </c>
    </row>
    <row r="291" spans="1:20" ht="67.5">
      <c r="A291" s="6" t="s">
        <v>78</v>
      </c>
      <c r="B291" s="8" t="s">
        <v>2438</v>
      </c>
      <c r="C291" s="8" t="s">
        <v>2439</v>
      </c>
      <c r="D291" s="8" t="s">
        <v>2310</v>
      </c>
      <c r="E291" s="19" t="s">
        <v>2482</v>
      </c>
      <c r="F291" s="23">
        <v>1461994.23</v>
      </c>
      <c r="G291" s="21">
        <v>44393</v>
      </c>
      <c r="H291" s="6" t="s">
        <v>2342</v>
      </c>
      <c r="I291" s="8" t="s">
        <v>2406</v>
      </c>
      <c r="J291" s="6" t="s">
        <v>2489</v>
      </c>
      <c r="K291" s="87">
        <v>44517</v>
      </c>
      <c r="L291" s="13" t="s">
        <v>32</v>
      </c>
      <c r="M291" s="14" t="s">
        <v>2490</v>
      </c>
      <c r="N291" s="23"/>
      <c r="O291" s="23"/>
      <c r="P291" s="56"/>
      <c r="Q291" s="31">
        <v>1461994.23</v>
      </c>
      <c r="R291" s="18">
        <v>44553</v>
      </c>
      <c r="S291" s="19" t="s">
        <v>34</v>
      </c>
      <c r="T291" s="6" t="s">
        <v>2307</v>
      </c>
    </row>
    <row r="292" spans="1:20" ht="67.5">
      <c r="A292" s="6" t="s">
        <v>78</v>
      </c>
      <c r="B292" s="8" t="s">
        <v>2438</v>
      </c>
      <c r="C292" s="8" t="s">
        <v>2439</v>
      </c>
      <c r="D292" s="8" t="s">
        <v>2310</v>
      </c>
      <c r="E292" s="19" t="s">
        <v>2482</v>
      </c>
      <c r="F292" s="23">
        <v>1461994.23</v>
      </c>
      <c r="G292" s="21">
        <v>44393</v>
      </c>
      <c r="H292" s="6" t="s">
        <v>2345</v>
      </c>
      <c r="I292" s="8" t="s">
        <v>2406</v>
      </c>
      <c r="J292" s="6" t="s">
        <v>2491</v>
      </c>
      <c r="K292" s="87">
        <v>44547</v>
      </c>
      <c r="L292" s="13" t="s">
        <v>32</v>
      </c>
      <c r="M292" s="14" t="s">
        <v>2492</v>
      </c>
      <c r="N292" s="23"/>
      <c r="O292" s="23"/>
      <c r="P292" s="56"/>
      <c r="Q292" s="31">
        <v>1461994.23</v>
      </c>
      <c r="R292" s="48">
        <v>44581</v>
      </c>
      <c r="S292" s="49" t="s">
        <v>349</v>
      </c>
      <c r="T292" s="6" t="s">
        <v>2307</v>
      </c>
    </row>
    <row r="293" spans="1:20" ht="121.5">
      <c r="A293" s="8" t="s">
        <v>995</v>
      </c>
      <c r="B293" s="6" t="s">
        <v>2493</v>
      </c>
      <c r="C293" s="6" t="s">
        <v>2494</v>
      </c>
      <c r="D293" s="6" t="s">
        <v>2495</v>
      </c>
      <c r="E293" s="19" t="s">
        <v>2496</v>
      </c>
      <c r="F293" s="92">
        <v>3559500</v>
      </c>
      <c r="G293" s="21">
        <v>44344</v>
      </c>
      <c r="H293" s="8" t="s">
        <v>30</v>
      </c>
      <c r="I293" s="8" t="s">
        <v>30</v>
      </c>
      <c r="J293" s="6" t="s">
        <v>2318</v>
      </c>
      <c r="K293" s="87">
        <v>44552</v>
      </c>
      <c r="L293" s="13" t="s">
        <v>32</v>
      </c>
      <c r="M293" s="14" t="s">
        <v>2497</v>
      </c>
      <c r="N293" s="23"/>
      <c r="O293" s="23"/>
      <c r="P293" s="56"/>
      <c r="Q293" s="31">
        <v>3559500</v>
      </c>
      <c r="R293" s="153">
        <v>44588</v>
      </c>
      <c r="S293" s="156" t="s">
        <v>329</v>
      </c>
      <c r="T293" s="68" t="s">
        <v>481</v>
      </c>
    </row>
    <row r="294" spans="1:20" ht="94.5">
      <c r="A294" s="8" t="s">
        <v>995</v>
      </c>
      <c r="B294" s="8" t="s">
        <v>2498</v>
      </c>
      <c r="C294" s="8" t="s">
        <v>2499</v>
      </c>
      <c r="D294" s="8" t="s">
        <v>2500</v>
      </c>
      <c r="E294" s="9" t="s">
        <v>2501</v>
      </c>
      <c r="F294" s="23">
        <v>200402.9</v>
      </c>
      <c r="G294" s="11">
        <v>44029</v>
      </c>
      <c r="H294" s="8" t="s">
        <v>30</v>
      </c>
      <c r="I294" s="8" t="s">
        <v>30</v>
      </c>
      <c r="J294" s="8" t="s">
        <v>2502</v>
      </c>
      <c r="K294" s="89">
        <v>44270</v>
      </c>
      <c r="L294" s="13" t="s">
        <v>41</v>
      </c>
      <c r="M294" s="14" t="s">
        <v>2503</v>
      </c>
      <c r="N294" s="31">
        <v>200402.9</v>
      </c>
      <c r="O294" s="203"/>
      <c r="P294" s="23"/>
      <c r="Q294" s="8"/>
      <c r="R294" s="18">
        <v>44280</v>
      </c>
      <c r="S294" s="19" t="s">
        <v>1647</v>
      </c>
      <c r="T294" s="68" t="s">
        <v>1751</v>
      </c>
    </row>
    <row r="295" spans="1:20" ht="94.5">
      <c r="A295" s="8" t="s">
        <v>995</v>
      </c>
      <c r="B295" s="8" t="s">
        <v>2498</v>
      </c>
      <c r="C295" s="8" t="s">
        <v>2499</v>
      </c>
      <c r="D295" s="8" t="s">
        <v>2500</v>
      </c>
      <c r="E295" s="9" t="s">
        <v>2504</v>
      </c>
      <c r="F295" s="23">
        <v>89233.5</v>
      </c>
      <c r="G295" s="11">
        <v>44208</v>
      </c>
      <c r="H295" s="8" t="s">
        <v>30</v>
      </c>
      <c r="I295" s="8" t="s">
        <v>30</v>
      </c>
      <c r="J295" s="8" t="s">
        <v>2505</v>
      </c>
      <c r="K295" s="89">
        <v>44243</v>
      </c>
      <c r="L295" s="13" t="s">
        <v>41</v>
      </c>
      <c r="M295" s="14" t="s">
        <v>2506</v>
      </c>
      <c r="N295" s="31">
        <v>89233.5</v>
      </c>
      <c r="O295" s="228"/>
      <c r="P295" s="23"/>
      <c r="Q295" s="8"/>
      <c r="R295" s="18">
        <v>44245</v>
      </c>
      <c r="S295" s="19" t="s">
        <v>1643</v>
      </c>
      <c r="T295" s="68" t="s">
        <v>481</v>
      </c>
    </row>
    <row r="296" spans="1:20" ht="94.5">
      <c r="A296" s="8" t="s">
        <v>995</v>
      </c>
      <c r="B296" s="8" t="s">
        <v>2498</v>
      </c>
      <c r="C296" s="8" t="s">
        <v>2499</v>
      </c>
      <c r="D296" s="8" t="s">
        <v>2500</v>
      </c>
      <c r="E296" s="9" t="s">
        <v>2507</v>
      </c>
      <c r="F296" s="23">
        <v>470732.79999999999</v>
      </c>
      <c r="G296" s="11">
        <v>44223</v>
      </c>
      <c r="H296" s="8" t="s">
        <v>30</v>
      </c>
      <c r="I296" s="8" t="s">
        <v>30</v>
      </c>
      <c r="J296" s="8" t="s">
        <v>2508</v>
      </c>
      <c r="K296" s="89">
        <v>44334</v>
      </c>
      <c r="L296" s="13" t="s">
        <v>41</v>
      </c>
      <c r="M296" s="14" t="s">
        <v>2509</v>
      </c>
      <c r="N296" s="212"/>
      <c r="O296" s="31">
        <v>470732.79999999999</v>
      </c>
      <c r="P296" s="208"/>
      <c r="Q296" s="8"/>
      <c r="R296" s="18">
        <v>44350</v>
      </c>
      <c r="S296" s="19" t="s">
        <v>427</v>
      </c>
      <c r="T296" s="68" t="s">
        <v>481</v>
      </c>
    </row>
    <row r="297" spans="1:20" ht="94.5">
      <c r="A297" s="76" t="s">
        <v>995</v>
      </c>
      <c r="B297" s="76" t="s">
        <v>2498</v>
      </c>
      <c r="C297" s="76" t="s">
        <v>2499</v>
      </c>
      <c r="D297" s="76" t="s">
        <v>2500</v>
      </c>
      <c r="E297" s="83" t="s">
        <v>2510</v>
      </c>
      <c r="F297" s="84">
        <v>8970.9</v>
      </c>
      <c r="G297" s="82">
        <v>44265</v>
      </c>
      <c r="H297" s="76" t="s">
        <v>30</v>
      </c>
      <c r="I297" s="76" t="s">
        <v>30</v>
      </c>
      <c r="J297" s="76" t="s">
        <v>2511</v>
      </c>
      <c r="K297" s="89">
        <v>44329</v>
      </c>
      <c r="L297" s="88" t="s">
        <v>41</v>
      </c>
      <c r="M297" s="14" t="s">
        <v>2512</v>
      </c>
      <c r="N297" s="235"/>
      <c r="O297" s="31">
        <v>8970.9</v>
      </c>
      <c r="P297" s="236"/>
      <c r="Q297" s="76"/>
      <c r="R297" s="237">
        <v>44329</v>
      </c>
      <c r="S297" s="106" t="s">
        <v>371</v>
      </c>
      <c r="T297" s="68" t="s">
        <v>481</v>
      </c>
    </row>
    <row r="298" spans="1:20" ht="94.5">
      <c r="A298" s="76" t="s">
        <v>995</v>
      </c>
      <c r="B298" s="76" t="s">
        <v>2498</v>
      </c>
      <c r="C298" s="76" t="s">
        <v>2499</v>
      </c>
      <c r="D298" s="76" t="s">
        <v>2500</v>
      </c>
      <c r="E298" s="106" t="s">
        <v>2513</v>
      </c>
      <c r="F298" s="107">
        <v>399588</v>
      </c>
      <c r="G298" s="116">
        <v>44369</v>
      </c>
      <c r="H298" s="76" t="s">
        <v>30</v>
      </c>
      <c r="I298" s="76" t="s">
        <v>30</v>
      </c>
      <c r="J298" s="68" t="s">
        <v>2514</v>
      </c>
      <c r="K298" s="87">
        <v>44371</v>
      </c>
      <c r="L298" s="88" t="s">
        <v>41</v>
      </c>
      <c r="M298" s="14" t="s">
        <v>2515</v>
      </c>
      <c r="N298" s="235"/>
      <c r="O298" s="31">
        <v>399588</v>
      </c>
      <c r="P298" s="236"/>
      <c r="Q298" s="76"/>
      <c r="R298" s="18">
        <v>44406</v>
      </c>
      <c r="S298" s="19" t="s">
        <v>760</v>
      </c>
      <c r="T298" s="68" t="s">
        <v>481</v>
      </c>
    </row>
    <row r="299" spans="1:20" ht="54">
      <c r="A299" s="6" t="s">
        <v>142</v>
      </c>
      <c r="B299" s="8" t="s">
        <v>2516</v>
      </c>
      <c r="C299" s="8" t="s">
        <v>2517</v>
      </c>
      <c r="D299" s="8" t="s">
        <v>2518</v>
      </c>
      <c r="E299" s="9" t="s">
        <v>2519</v>
      </c>
      <c r="F299" s="23">
        <v>556582.52</v>
      </c>
      <c r="G299" s="11">
        <v>44166</v>
      </c>
      <c r="H299" s="8" t="s">
        <v>2520</v>
      </c>
      <c r="I299" s="8" t="s">
        <v>2441</v>
      </c>
      <c r="J299" s="8" t="s">
        <v>2521</v>
      </c>
      <c r="K299" s="89">
        <v>44264</v>
      </c>
      <c r="L299" s="13" t="s">
        <v>41</v>
      </c>
      <c r="M299" s="14" t="s">
        <v>2522</v>
      </c>
      <c r="N299" s="31">
        <v>556582.52</v>
      </c>
      <c r="O299" s="203"/>
      <c r="P299" s="23"/>
      <c r="Q299" s="8"/>
      <c r="R299" s="18">
        <v>44280</v>
      </c>
      <c r="S299" s="19" t="s">
        <v>1647</v>
      </c>
      <c r="T299" s="68" t="s">
        <v>1751</v>
      </c>
    </row>
    <row r="300" spans="1:20" ht="54">
      <c r="A300" s="6" t="s">
        <v>142</v>
      </c>
      <c r="B300" s="8" t="s">
        <v>2516</v>
      </c>
      <c r="C300" s="8" t="s">
        <v>2517</v>
      </c>
      <c r="D300" s="8" t="s">
        <v>2518</v>
      </c>
      <c r="E300" s="9" t="s">
        <v>2519</v>
      </c>
      <c r="F300" s="23">
        <v>556582.52</v>
      </c>
      <c r="G300" s="11">
        <v>44166</v>
      </c>
      <c r="H300" s="8" t="s">
        <v>1679</v>
      </c>
      <c r="I300" s="8" t="s">
        <v>2441</v>
      </c>
      <c r="J300" s="8" t="s">
        <v>2523</v>
      </c>
      <c r="K300" s="89">
        <v>44245</v>
      </c>
      <c r="L300" s="13" t="s">
        <v>41</v>
      </c>
      <c r="M300" s="14" t="s">
        <v>2524</v>
      </c>
      <c r="N300" s="31">
        <v>556582.52</v>
      </c>
      <c r="O300" s="208"/>
      <c r="P300" s="23"/>
      <c r="Q300" s="8"/>
      <c r="R300" s="18">
        <v>44252</v>
      </c>
      <c r="S300" s="19" t="s">
        <v>1682</v>
      </c>
      <c r="T300" s="8" t="s">
        <v>2525</v>
      </c>
    </row>
    <row r="301" spans="1:20" ht="54">
      <c r="A301" s="6" t="s">
        <v>142</v>
      </c>
      <c r="B301" s="8" t="s">
        <v>2516</v>
      </c>
      <c r="C301" s="8" t="s">
        <v>2517</v>
      </c>
      <c r="D301" s="8" t="s">
        <v>2518</v>
      </c>
      <c r="E301" s="9" t="s">
        <v>2519</v>
      </c>
      <c r="F301" s="23">
        <v>556582.52</v>
      </c>
      <c r="G301" s="11">
        <v>44166</v>
      </c>
      <c r="H301" s="8" t="s">
        <v>1683</v>
      </c>
      <c r="I301" s="8" t="s">
        <v>2441</v>
      </c>
      <c r="J301" s="8" t="s">
        <v>2526</v>
      </c>
      <c r="K301" s="89">
        <v>44264</v>
      </c>
      <c r="L301" s="13" t="s">
        <v>41</v>
      </c>
      <c r="M301" s="14" t="s">
        <v>2527</v>
      </c>
      <c r="N301" s="31">
        <v>556582.52</v>
      </c>
      <c r="O301" s="228"/>
      <c r="P301" s="23"/>
      <c r="Q301" s="8"/>
      <c r="R301" s="18">
        <v>44280</v>
      </c>
      <c r="S301" s="19" t="s">
        <v>1647</v>
      </c>
      <c r="T301" s="8" t="s">
        <v>2525</v>
      </c>
    </row>
    <row r="302" spans="1:20" ht="54">
      <c r="A302" s="6" t="s">
        <v>142</v>
      </c>
      <c r="B302" s="8" t="s">
        <v>2516</v>
      </c>
      <c r="C302" s="8" t="s">
        <v>2517</v>
      </c>
      <c r="D302" s="8" t="s">
        <v>2518</v>
      </c>
      <c r="E302" s="9" t="s">
        <v>2519</v>
      </c>
      <c r="F302" s="23">
        <v>556582.52</v>
      </c>
      <c r="G302" s="11">
        <v>44166</v>
      </c>
      <c r="H302" s="8" t="s">
        <v>1687</v>
      </c>
      <c r="I302" s="8" t="s">
        <v>2441</v>
      </c>
      <c r="J302" s="8" t="s">
        <v>2528</v>
      </c>
      <c r="K302" s="89">
        <v>44301</v>
      </c>
      <c r="L302" s="13" t="s">
        <v>41</v>
      </c>
      <c r="M302" s="14" t="s">
        <v>2529</v>
      </c>
      <c r="N302" s="225"/>
      <c r="O302" s="31">
        <v>556582.52</v>
      </c>
      <c r="P302" s="208"/>
      <c r="Q302" s="8"/>
      <c r="R302" s="18">
        <v>44315</v>
      </c>
      <c r="S302" s="19" t="s">
        <v>55</v>
      </c>
      <c r="T302" s="8" t="s">
        <v>2525</v>
      </c>
    </row>
    <row r="303" spans="1:20" ht="54">
      <c r="A303" s="6" t="s">
        <v>142</v>
      </c>
      <c r="B303" s="8" t="s">
        <v>2516</v>
      </c>
      <c r="C303" s="8" t="s">
        <v>2517</v>
      </c>
      <c r="D303" s="8" t="s">
        <v>2518</v>
      </c>
      <c r="E303" s="9" t="s">
        <v>2519</v>
      </c>
      <c r="F303" s="23">
        <v>556582.52</v>
      </c>
      <c r="G303" s="11">
        <v>44166</v>
      </c>
      <c r="H303" s="8" t="s">
        <v>1690</v>
      </c>
      <c r="I303" s="8" t="s">
        <v>2441</v>
      </c>
      <c r="J303" s="8" t="s">
        <v>2530</v>
      </c>
      <c r="K303" s="89">
        <v>44342</v>
      </c>
      <c r="L303" s="13" t="s">
        <v>32</v>
      </c>
      <c r="M303" s="14" t="s">
        <v>2531</v>
      </c>
      <c r="N303" s="217"/>
      <c r="O303" s="31">
        <v>556582.52</v>
      </c>
      <c r="P303" s="208"/>
      <c r="Q303" s="8"/>
      <c r="R303" s="18">
        <v>44357</v>
      </c>
      <c r="S303" s="19" t="s">
        <v>411</v>
      </c>
      <c r="T303" s="8" t="s">
        <v>2525</v>
      </c>
    </row>
    <row r="304" spans="1:20" ht="54">
      <c r="A304" s="6" t="s">
        <v>142</v>
      </c>
      <c r="B304" s="8" t="s">
        <v>2516</v>
      </c>
      <c r="C304" s="8" t="s">
        <v>2517</v>
      </c>
      <c r="D304" s="8" t="s">
        <v>2518</v>
      </c>
      <c r="E304" s="9" t="s">
        <v>2519</v>
      </c>
      <c r="F304" s="23">
        <v>556582.52</v>
      </c>
      <c r="G304" s="11">
        <v>44166</v>
      </c>
      <c r="H304" s="8" t="s">
        <v>1693</v>
      </c>
      <c r="I304" s="8" t="s">
        <v>2441</v>
      </c>
      <c r="J304" s="8" t="s">
        <v>2532</v>
      </c>
      <c r="K304" s="89">
        <v>44348</v>
      </c>
      <c r="L304" s="13" t="s">
        <v>32</v>
      </c>
      <c r="M304" s="224" t="s">
        <v>2533</v>
      </c>
      <c r="N304" s="225"/>
      <c r="O304" s="31">
        <v>556582.52</v>
      </c>
      <c r="P304" s="208"/>
      <c r="Q304" s="8"/>
      <c r="R304" s="78">
        <v>44378</v>
      </c>
      <c r="S304" s="68" t="s">
        <v>83</v>
      </c>
      <c r="T304" s="8" t="s">
        <v>2525</v>
      </c>
    </row>
    <row r="305" spans="1:20" ht="54">
      <c r="A305" s="6" t="s">
        <v>142</v>
      </c>
      <c r="B305" s="8" t="s">
        <v>2516</v>
      </c>
      <c r="C305" s="8" t="s">
        <v>2517</v>
      </c>
      <c r="D305" s="8" t="s">
        <v>2518</v>
      </c>
      <c r="E305" s="9" t="s">
        <v>2519</v>
      </c>
      <c r="F305" s="23">
        <v>556582.52</v>
      </c>
      <c r="G305" s="11">
        <v>44166</v>
      </c>
      <c r="H305" s="6" t="s">
        <v>1696</v>
      </c>
      <c r="I305" s="8" t="s">
        <v>2441</v>
      </c>
      <c r="J305" s="6" t="s">
        <v>2534</v>
      </c>
      <c r="K305" s="21">
        <v>44377</v>
      </c>
      <c r="L305" s="13" t="s">
        <v>32</v>
      </c>
      <c r="M305" s="224" t="s">
        <v>2535</v>
      </c>
      <c r="N305" s="23"/>
      <c r="O305" s="31">
        <v>556582.52</v>
      </c>
      <c r="P305" s="23"/>
      <c r="Q305" s="8"/>
      <c r="R305" s="18">
        <v>44413</v>
      </c>
      <c r="S305" s="19" t="s">
        <v>124</v>
      </c>
      <c r="T305" s="8" t="s">
        <v>2525</v>
      </c>
    </row>
    <row r="306" spans="1:20" ht="54">
      <c r="A306" s="6" t="s">
        <v>142</v>
      </c>
      <c r="B306" s="8" t="s">
        <v>2516</v>
      </c>
      <c r="C306" s="8" t="s">
        <v>2517</v>
      </c>
      <c r="D306" s="8" t="s">
        <v>2518</v>
      </c>
      <c r="E306" s="9" t="s">
        <v>2519</v>
      </c>
      <c r="F306" s="23">
        <v>556582.52</v>
      </c>
      <c r="G306" s="11">
        <v>44166</v>
      </c>
      <c r="H306" s="6" t="s">
        <v>1699</v>
      </c>
      <c r="I306" s="8" t="s">
        <v>2441</v>
      </c>
      <c r="J306" s="6" t="s">
        <v>2536</v>
      </c>
      <c r="K306" s="21">
        <v>44408</v>
      </c>
      <c r="L306" s="13" t="s">
        <v>32</v>
      </c>
      <c r="M306" s="224" t="s">
        <v>2537</v>
      </c>
      <c r="N306" s="23"/>
      <c r="O306" s="23"/>
      <c r="P306" s="31">
        <v>556582.52</v>
      </c>
      <c r="Q306" s="8"/>
      <c r="R306" s="18">
        <v>44441</v>
      </c>
      <c r="S306" s="19" t="s">
        <v>141</v>
      </c>
      <c r="T306" s="8" t="s">
        <v>2525</v>
      </c>
    </row>
    <row r="307" spans="1:20" ht="54">
      <c r="A307" s="6" t="s">
        <v>142</v>
      </c>
      <c r="B307" s="8" t="s">
        <v>2516</v>
      </c>
      <c r="C307" s="8" t="s">
        <v>2517</v>
      </c>
      <c r="D307" s="8" t="s">
        <v>2518</v>
      </c>
      <c r="E307" s="9" t="s">
        <v>2519</v>
      </c>
      <c r="F307" s="23">
        <v>556582.52</v>
      </c>
      <c r="G307" s="11">
        <v>44166</v>
      </c>
      <c r="H307" s="6" t="s">
        <v>1702</v>
      </c>
      <c r="I307" s="8" t="s">
        <v>2441</v>
      </c>
      <c r="J307" s="6" t="s">
        <v>2538</v>
      </c>
      <c r="K307" s="21">
        <v>44438</v>
      </c>
      <c r="L307" s="13" t="s">
        <v>32</v>
      </c>
      <c r="M307" s="224" t="s">
        <v>2539</v>
      </c>
      <c r="N307" s="23"/>
      <c r="O307" s="23"/>
      <c r="P307" s="31">
        <v>556582.52</v>
      </c>
      <c r="Q307" s="8"/>
      <c r="R307" s="18">
        <v>44476</v>
      </c>
      <c r="S307" s="19" t="s">
        <v>154</v>
      </c>
      <c r="T307" s="8" t="s">
        <v>2525</v>
      </c>
    </row>
    <row r="308" spans="1:20" ht="54">
      <c r="A308" s="6" t="s">
        <v>142</v>
      </c>
      <c r="B308" s="8" t="s">
        <v>2516</v>
      </c>
      <c r="C308" s="8" t="s">
        <v>2517</v>
      </c>
      <c r="D308" s="8" t="s">
        <v>2518</v>
      </c>
      <c r="E308" s="9" t="s">
        <v>2519</v>
      </c>
      <c r="F308" s="23">
        <v>556582.52</v>
      </c>
      <c r="G308" s="11">
        <v>44166</v>
      </c>
      <c r="H308" s="6" t="s">
        <v>1705</v>
      </c>
      <c r="I308" s="8" t="s">
        <v>2441</v>
      </c>
      <c r="J308" s="6" t="s">
        <v>2540</v>
      </c>
      <c r="K308" s="21">
        <v>44469</v>
      </c>
      <c r="L308" s="13" t="s">
        <v>32</v>
      </c>
      <c r="M308" s="224" t="s">
        <v>2541</v>
      </c>
      <c r="N308" s="23"/>
      <c r="O308" s="23"/>
      <c r="P308" s="31">
        <v>556582.52</v>
      </c>
      <c r="Q308" s="8"/>
      <c r="R308" s="18">
        <v>44504</v>
      </c>
      <c r="S308" s="19" t="s">
        <v>907</v>
      </c>
      <c r="T308" s="8" t="s">
        <v>2525</v>
      </c>
    </row>
    <row r="309" spans="1:20" ht="54">
      <c r="A309" s="6" t="s">
        <v>142</v>
      </c>
      <c r="B309" s="8" t="s">
        <v>2516</v>
      </c>
      <c r="C309" s="8" t="s">
        <v>2517</v>
      </c>
      <c r="D309" s="8" t="s">
        <v>2518</v>
      </c>
      <c r="E309" s="9" t="s">
        <v>2519</v>
      </c>
      <c r="F309" s="23">
        <v>556582.52</v>
      </c>
      <c r="G309" s="11">
        <v>44166</v>
      </c>
      <c r="H309" s="6" t="s">
        <v>1708</v>
      </c>
      <c r="I309" s="8" t="s">
        <v>2441</v>
      </c>
      <c r="J309" s="6" t="s">
        <v>2542</v>
      </c>
      <c r="K309" s="27">
        <v>44499</v>
      </c>
      <c r="L309" s="13" t="s">
        <v>32</v>
      </c>
      <c r="M309" s="224" t="s">
        <v>2543</v>
      </c>
      <c r="N309" s="23"/>
      <c r="O309" s="23"/>
      <c r="P309" s="23"/>
      <c r="Q309" s="31">
        <v>556582.52</v>
      </c>
      <c r="R309" s="18">
        <v>44532</v>
      </c>
      <c r="S309" s="19" t="s">
        <v>250</v>
      </c>
      <c r="T309" s="8" t="s">
        <v>2525</v>
      </c>
    </row>
    <row r="310" spans="1:20" ht="54">
      <c r="A310" s="6" t="s">
        <v>142</v>
      </c>
      <c r="B310" s="8" t="s">
        <v>2516</v>
      </c>
      <c r="C310" s="8" t="s">
        <v>2517</v>
      </c>
      <c r="D310" s="8" t="s">
        <v>2518</v>
      </c>
      <c r="E310" s="9" t="s">
        <v>2519</v>
      </c>
      <c r="F310" s="23">
        <v>556582.52</v>
      </c>
      <c r="G310" s="11">
        <v>44166</v>
      </c>
      <c r="H310" s="6" t="s">
        <v>338</v>
      </c>
      <c r="I310" s="8" t="s">
        <v>2441</v>
      </c>
      <c r="J310" s="6" t="s">
        <v>2544</v>
      </c>
      <c r="K310" s="27">
        <v>44530</v>
      </c>
      <c r="L310" s="13" t="s">
        <v>32</v>
      </c>
      <c r="M310" s="224" t="s">
        <v>2545</v>
      </c>
      <c r="N310" s="23"/>
      <c r="O310" s="23"/>
      <c r="P310" s="23"/>
      <c r="Q310" s="31">
        <v>556582.52</v>
      </c>
      <c r="R310" s="48">
        <v>44581</v>
      </c>
      <c r="S310" s="49" t="s">
        <v>195</v>
      </c>
      <c r="T310" s="68" t="s">
        <v>481</v>
      </c>
    </row>
    <row r="311" spans="1:20" ht="54">
      <c r="A311" s="6" t="s">
        <v>142</v>
      </c>
      <c r="B311" s="8" t="s">
        <v>2516</v>
      </c>
      <c r="C311" s="8" t="s">
        <v>2517</v>
      </c>
      <c r="D311" s="8" t="s">
        <v>2518</v>
      </c>
      <c r="E311" s="19" t="s">
        <v>2546</v>
      </c>
      <c r="F311" s="23">
        <v>556582.52</v>
      </c>
      <c r="G311" s="21">
        <v>44531</v>
      </c>
      <c r="H311" s="6" t="s">
        <v>342</v>
      </c>
      <c r="I311" s="8" t="s">
        <v>2441</v>
      </c>
      <c r="J311" s="6" t="s">
        <v>2547</v>
      </c>
      <c r="K311" s="27">
        <v>44557</v>
      </c>
      <c r="L311" s="13" t="s">
        <v>32</v>
      </c>
      <c r="M311" s="14" t="s">
        <v>2548</v>
      </c>
      <c r="N311" s="208"/>
      <c r="O311" s="23"/>
      <c r="P311" s="23"/>
      <c r="Q311" s="31">
        <v>556582.52</v>
      </c>
      <c r="R311" s="153">
        <v>44588</v>
      </c>
      <c r="S311" s="154" t="s">
        <v>329</v>
      </c>
      <c r="T311" s="68" t="s">
        <v>481</v>
      </c>
    </row>
    <row r="312" spans="1:20" ht="54">
      <c r="A312" s="8" t="s">
        <v>169</v>
      </c>
      <c r="B312" s="28" t="s">
        <v>2549</v>
      </c>
      <c r="C312" s="8" t="s">
        <v>2550</v>
      </c>
      <c r="D312" s="8" t="s">
        <v>1081</v>
      </c>
      <c r="E312" s="65" t="s">
        <v>2551</v>
      </c>
      <c r="F312" s="92">
        <v>135600</v>
      </c>
      <c r="G312" s="11">
        <v>44298</v>
      </c>
      <c r="H312" s="8" t="s">
        <v>30</v>
      </c>
      <c r="I312" s="8" t="s">
        <v>30</v>
      </c>
      <c r="J312" s="8" t="s">
        <v>2552</v>
      </c>
      <c r="K312" s="89">
        <v>44306</v>
      </c>
      <c r="L312" s="13" t="s">
        <v>32</v>
      </c>
      <c r="M312" s="216" t="s">
        <v>2553</v>
      </c>
      <c r="N312" s="212"/>
      <c r="O312" s="113">
        <v>135600</v>
      </c>
      <c r="P312" s="208"/>
      <c r="Q312" s="8"/>
      <c r="R312" s="18">
        <v>44322</v>
      </c>
      <c r="S312" s="19" t="s">
        <v>43</v>
      </c>
      <c r="T312" s="8" t="s">
        <v>2525</v>
      </c>
    </row>
    <row r="313" spans="1:20" ht="54">
      <c r="A313" s="8" t="s">
        <v>169</v>
      </c>
      <c r="B313" s="28" t="s">
        <v>2549</v>
      </c>
      <c r="C313" s="8" t="s">
        <v>2550</v>
      </c>
      <c r="D313" s="8" t="s">
        <v>1081</v>
      </c>
      <c r="E313" s="65" t="s">
        <v>2551</v>
      </c>
      <c r="F313" s="92">
        <v>135600</v>
      </c>
      <c r="G313" s="11">
        <v>44298</v>
      </c>
      <c r="H313" s="8" t="s">
        <v>30</v>
      </c>
      <c r="I313" s="8" t="s">
        <v>30</v>
      </c>
      <c r="J313" s="8" t="s">
        <v>2554</v>
      </c>
      <c r="K313" s="89">
        <v>44342</v>
      </c>
      <c r="L313" s="13" t="s">
        <v>32</v>
      </c>
      <c r="M313" s="14" t="s">
        <v>2555</v>
      </c>
      <c r="N313" s="212"/>
      <c r="O313" s="31">
        <v>135600</v>
      </c>
      <c r="P313" s="208"/>
      <c r="Q313" s="8"/>
      <c r="R313" s="18">
        <v>44371</v>
      </c>
      <c r="S313" s="19" t="s">
        <v>77</v>
      </c>
      <c r="T313" s="8" t="s">
        <v>2525</v>
      </c>
    </row>
    <row r="314" spans="1:20" ht="54">
      <c r="A314" s="6" t="s">
        <v>62</v>
      </c>
      <c r="B314" s="8" t="s">
        <v>2556</v>
      </c>
      <c r="C314" s="8" t="s">
        <v>2557</v>
      </c>
      <c r="D314" s="8" t="s">
        <v>2558</v>
      </c>
      <c r="E314" s="9" t="s">
        <v>2559</v>
      </c>
      <c r="F314" s="23">
        <v>122040</v>
      </c>
      <c r="G314" s="11">
        <v>44238</v>
      </c>
      <c r="H314" s="8" t="s">
        <v>30</v>
      </c>
      <c r="I314" s="8" t="s">
        <v>30</v>
      </c>
      <c r="J314" s="8" t="s">
        <v>2560</v>
      </c>
      <c r="K314" s="89">
        <v>44252</v>
      </c>
      <c r="L314" s="13" t="s">
        <v>41</v>
      </c>
      <c r="M314" s="14" t="s">
        <v>2561</v>
      </c>
      <c r="N314" s="31">
        <v>122040</v>
      </c>
      <c r="O314" s="203"/>
      <c r="P314" s="23"/>
      <c r="Q314" s="8"/>
      <c r="R314" s="18">
        <v>44273</v>
      </c>
      <c r="S314" s="19" t="s">
        <v>2147</v>
      </c>
      <c r="T314" s="8" t="s">
        <v>2525</v>
      </c>
    </row>
    <row r="315" spans="1:20" ht="54">
      <c r="A315" s="6" t="s">
        <v>62</v>
      </c>
      <c r="B315" s="76" t="s">
        <v>2556</v>
      </c>
      <c r="C315" s="76" t="s">
        <v>2557</v>
      </c>
      <c r="D315" s="76" t="s">
        <v>2558</v>
      </c>
      <c r="E315" s="83" t="s">
        <v>2562</v>
      </c>
      <c r="F315" s="84">
        <v>79094.350000000006</v>
      </c>
      <c r="G315" s="82">
        <v>44256</v>
      </c>
      <c r="H315" s="76" t="s">
        <v>30</v>
      </c>
      <c r="I315" s="76" t="s">
        <v>30</v>
      </c>
      <c r="J315" s="76" t="s">
        <v>1649</v>
      </c>
      <c r="K315" s="77">
        <v>44335</v>
      </c>
      <c r="L315" s="88" t="s">
        <v>32</v>
      </c>
      <c r="M315" s="14" t="s">
        <v>2563</v>
      </c>
      <c r="N315" s="238"/>
      <c r="O315" s="31">
        <v>79094.350000000006</v>
      </c>
      <c r="P315" s="236"/>
      <c r="Q315" s="76"/>
      <c r="R315" s="237">
        <v>44357</v>
      </c>
      <c r="S315" s="106" t="s">
        <v>411</v>
      </c>
      <c r="T315" s="8" t="s">
        <v>2525</v>
      </c>
    </row>
    <row r="316" spans="1:20" ht="54">
      <c r="A316" s="6" t="s">
        <v>62</v>
      </c>
      <c r="B316" s="8" t="s">
        <v>2556</v>
      </c>
      <c r="C316" s="8" t="s">
        <v>2557</v>
      </c>
      <c r="D316" s="8" t="s">
        <v>2558</v>
      </c>
      <c r="E316" s="9" t="s">
        <v>2564</v>
      </c>
      <c r="F316" s="84">
        <v>81360</v>
      </c>
      <c r="G316" s="11">
        <v>44265</v>
      </c>
      <c r="H316" s="8" t="s">
        <v>30</v>
      </c>
      <c r="I316" s="8" t="s">
        <v>30</v>
      </c>
      <c r="J316" s="8" t="s">
        <v>2397</v>
      </c>
      <c r="K316" s="87">
        <v>44308</v>
      </c>
      <c r="L316" s="13" t="s">
        <v>41</v>
      </c>
      <c r="M316" s="14" t="s">
        <v>2565</v>
      </c>
      <c r="N316" s="204"/>
      <c r="O316" s="31"/>
      <c r="P316" s="23"/>
      <c r="Q316" s="31">
        <v>81360</v>
      </c>
      <c r="R316" s="48">
        <v>44581</v>
      </c>
      <c r="S316" s="49" t="s">
        <v>195</v>
      </c>
      <c r="T316" s="8" t="s">
        <v>2525</v>
      </c>
    </row>
    <row r="317" spans="1:20" ht="54">
      <c r="A317" s="6" t="s">
        <v>62</v>
      </c>
      <c r="B317" s="76" t="s">
        <v>2556</v>
      </c>
      <c r="C317" s="76" t="s">
        <v>2557</v>
      </c>
      <c r="D317" s="76" t="s">
        <v>2558</v>
      </c>
      <c r="E317" s="83" t="s">
        <v>2566</v>
      </c>
      <c r="F317" s="84">
        <v>54240</v>
      </c>
      <c r="G317" s="82">
        <v>44295</v>
      </c>
      <c r="H317" s="76" t="s">
        <v>30</v>
      </c>
      <c r="I317" s="76" t="s">
        <v>30</v>
      </c>
      <c r="J317" s="76" t="s">
        <v>2430</v>
      </c>
      <c r="K317" s="77">
        <v>44327</v>
      </c>
      <c r="L317" s="88" t="s">
        <v>41</v>
      </c>
      <c r="M317" s="14" t="s">
        <v>2567</v>
      </c>
      <c r="N317" s="238"/>
      <c r="O317" s="31">
        <v>54240</v>
      </c>
      <c r="P317" s="236"/>
      <c r="Q317" s="76"/>
      <c r="R317" s="18">
        <v>44336</v>
      </c>
      <c r="S317" s="19" t="s">
        <v>384</v>
      </c>
      <c r="T317" s="8" t="s">
        <v>2525</v>
      </c>
    </row>
    <row r="318" spans="1:20" ht="54">
      <c r="A318" s="6" t="s">
        <v>62</v>
      </c>
      <c r="B318" s="76" t="s">
        <v>2556</v>
      </c>
      <c r="C318" s="76" t="s">
        <v>2557</v>
      </c>
      <c r="D318" s="76" t="s">
        <v>2558</v>
      </c>
      <c r="E318" s="83" t="s">
        <v>2568</v>
      </c>
      <c r="F318" s="84">
        <v>67800</v>
      </c>
      <c r="G318" s="82">
        <v>44316</v>
      </c>
      <c r="H318" s="76" t="s">
        <v>30</v>
      </c>
      <c r="I318" s="76" t="s">
        <v>30</v>
      </c>
      <c r="J318" s="76" t="s">
        <v>2569</v>
      </c>
      <c r="K318" s="77">
        <v>44335</v>
      </c>
      <c r="L318" s="88" t="s">
        <v>32</v>
      </c>
      <c r="M318" s="14" t="s">
        <v>2570</v>
      </c>
      <c r="N318" s="238"/>
      <c r="O318" s="31">
        <v>67800</v>
      </c>
      <c r="P318" s="236"/>
      <c r="Q318" s="76"/>
      <c r="R318" s="237">
        <v>44357</v>
      </c>
      <c r="S318" s="106" t="s">
        <v>411</v>
      </c>
      <c r="T318" s="8" t="s">
        <v>2525</v>
      </c>
    </row>
    <row r="319" spans="1:20" ht="54">
      <c r="A319" s="6" t="s">
        <v>62</v>
      </c>
      <c r="B319" s="76" t="s">
        <v>2556</v>
      </c>
      <c r="C319" s="76" t="s">
        <v>2557</v>
      </c>
      <c r="D319" s="76" t="s">
        <v>2558</v>
      </c>
      <c r="E319" s="83" t="s">
        <v>2571</v>
      </c>
      <c r="F319" s="84">
        <v>81360</v>
      </c>
      <c r="G319" s="82">
        <v>44299</v>
      </c>
      <c r="H319" s="76" t="s">
        <v>30</v>
      </c>
      <c r="I319" s="76" t="s">
        <v>30</v>
      </c>
      <c r="J319" s="76" t="s">
        <v>2572</v>
      </c>
      <c r="K319" s="77">
        <v>44335</v>
      </c>
      <c r="L319" s="88" t="s">
        <v>32</v>
      </c>
      <c r="M319" s="14" t="s">
        <v>2573</v>
      </c>
      <c r="N319" s="238"/>
      <c r="O319" s="31">
        <v>81360</v>
      </c>
      <c r="P319" s="236"/>
      <c r="Q319" s="76"/>
      <c r="R319" s="237">
        <v>44371</v>
      </c>
      <c r="S319" s="106" t="s">
        <v>77</v>
      </c>
      <c r="T319" s="8" t="s">
        <v>2525</v>
      </c>
    </row>
    <row r="320" spans="1:20" ht="54">
      <c r="A320" s="6" t="s">
        <v>62</v>
      </c>
      <c r="B320" s="76" t="s">
        <v>2556</v>
      </c>
      <c r="C320" s="76" t="s">
        <v>2557</v>
      </c>
      <c r="D320" s="76" t="s">
        <v>2558</v>
      </c>
      <c r="E320" s="83" t="s">
        <v>2574</v>
      </c>
      <c r="F320" s="84">
        <v>13560</v>
      </c>
      <c r="G320" s="82">
        <v>44334</v>
      </c>
      <c r="H320" s="76" t="s">
        <v>30</v>
      </c>
      <c r="I320" s="76" t="s">
        <v>30</v>
      </c>
      <c r="J320" s="76" t="s">
        <v>2575</v>
      </c>
      <c r="K320" s="77">
        <v>44335</v>
      </c>
      <c r="L320" s="88" t="s">
        <v>32</v>
      </c>
      <c r="M320" s="224" t="s">
        <v>2576</v>
      </c>
      <c r="N320" s="235"/>
      <c r="O320" s="16">
        <v>13560</v>
      </c>
      <c r="P320" s="236"/>
      <c r="Q320" s="76"/>
      <c r="R320" s="237">
        <v>44371</v>
      </c>
      <c r="S320" s="106" t="s">
        <v>77</v>
      </c>
      <c r="T320" s="8" t="s">
        <v>2525</v>
      </c>
    </row>
    <row r="321" spans="1:20" ht="54">
      <c r="A321" s="6" t="s">
        <v>62</v>
      </c>
      <c r="B321" s="76" t="s">
        <v>2556</v>
      </c>
      <c r="C321" s="76" t="s">
        <v>2557</v>
      </c>
      <c r="D321" s="76" t="s">
        <v>2558</v>
      </c>
      <c r="E321" s="106" t="s">
        <v>2577</v>
      </c>
      <c r="F321" s="107">
        <v>81360</v>
      </c>
      <c r="G321" s="116">
        <v>44365</v>
      </c>
      <c r="H321" s="76" t="s">
        <v>30</v>
      </c>
      <c r="I321" s="76" t="s">
        <v>30</v>
      </c>
      <c r="J321" s="68" t="s">
        <v>2578</v>
      </c>
      <c r="K321" s="116">
        <v>44365</v>
      </c>
      <c r="L321" s="88" t="s">
        <v>32</v>
      </c>
      <c r="M321" s="14" t="s">
        <v>2579</v>
      </c>
      <c r="N321" s="235"/>
      <c r="O321" s="223"/>
      <c r="P321" s="31">
        <v>81360</v>
      </c>
      <c r="Q321" s="76"/>
      <c r="R321" s="78">
        <v>44434</v>
      </c>
      <c r="S321" s="68" t="s">
        <v>129</v>
      </c>
      <c r="T321" s="8" t="s">
        <v>2525</v>
      </c>
    </row>
    <row r="322" spans="1:20" ht="54">
      <c r="A322" s="6" t="s">
        <v>62</v>
      </c>
      <c r="B322" s="76" t="s">
        <v>2556</v>
      </c>
      <c r="C322" s="76" t="s">
        <v>2557</v>
      </c>
      <c r="D322" s="76" t="s">
        <v>2558</v>
      </c>
      <c r="E322" s="106" t="s">
        <v>2580</v>
      </c>
      <c r="F322" s="107">
        <v>122040</v>
      </c>
      <c r="G322" s="116">
        <v>44392</v>
      </c>
      <c r="H322" s="76" t="s">
        <v>30</v>
      </c>
      <c r="I322" s="76" t="s">
        <v>30</v>
      </c>
      <c r="J322" s="68" t="s">
        <v>2581</v>
      </c>
      <c r="K322" s="68" t="s">
        <v>2582</v>
      </c>
      <c r="L322" s="88" t="s">
        <v>32</v>
      </c>
      <c r="M322" s="14" t="s">
        <v>2583</v>
      </c>
      <c r="N322" s="235"/>
      <c r="O322" s="223"/>
      <c r="P322" s="31">
        <v>122040</v>
      </c>
      <c r="Q322" s="76"/>
      <c r="R322" s="78">
        <v>44434</v>
      </c>
      <c r="S322" s="68" t="s">
        <v>129</v>
      </c>
      <c r="T322" s="8" t="s">
        <v>2525</v>
      </c>
    </row>
    <row r="323" spans="1:20" ht="54">
      <c r="A323" s="6" t="s">
        <v>62</v>
      </c>
      <c r="B323" s="76" t="s">
        <v>2556</v>
      </c>
      <c r="C323" s="76" t="s">
        <v>2557</v>
      </c>
      <c r="D323" s="76" t="s">
        <v>2558</v>
      </c>
      <c r="E323" s="106" t="s">
        <v>2584</v>
      </c>
      <c r="F323" s="107">
        <v>81360</v>
      </c>
      <c r="G323" s="116">
        <v>44411</v>
      </c>
      <c r="H323" s="76" t="s">
        <v>30</v>
      </c>
      <c r="I323" s="76" t="s">
        <v>30</v>
      </c>
      <c r="J323" s="68" t="s">
        <v>2585</v>
      </c>
      <c r="K323" s="116">
        <v>44411</v>
      </c>
      <c r="L323" s="88" t="s">
        <v>32</v>
      </c>
      <c r="M323" s="224" t="s">
        <v>2586</v>
      </c>
      <c r="N323" s="235"/>
      <c r="O323" s="223"/>
      <c r="P323" s="16">
        <v>81360</v>
      </c>
      <c r="Q323" s="76"/>
      <c r="R323" s="18">
        <v>44448</v>
      </c>
      <c r="S323" s="19" t="s">
        <v>159</v>
      </c>
      <c r="T323" s="8" t="s">
        <v>2525</v>
      </c>
    </row>
    <row r="324" spans="1:20" ht="54">
      <c r="A324" s="6" t="s">
        <v>62</v>
      </c>
      <c r="B324" s="76" t="s">
        <v>2556</v>
      </c>
      <c r="C324" s="76" t="s">
        <v>2557</v>
      </c>
      <c r="D324" s="76" t="s">
        <v>2558</v>
      </c>
      <c r="E324" s="106" t="s">
        <v>2587</v>
      </c>
      <c r="F324" s="107">
        <v>94920</v>
      </c>
      <c r="G324" s="116">
        <v>44435</v>
      </c>
      <c r="H324" s="76" t="s">
        <v>30</v>
      </c>
      <c r="I324" s="76" t="s">
        <v>30</v>
      </c>
      <c r="J324" s="68" t="s">
        <v>2588</v>
      </c>
      <c r="K324" s="116">
        <v>44439</v>
      </c>
      <c r="L324" s="88" t="s">
        <v>32</v>
      </c>
      <c r="M324" s="14" t="s">
        <v>2589</v>
      </c>
      <c r="N324" s="235"/>
      <c r="O324" s="223"/>
      <c r="P324" s="16">
        <v>94920</v>
      </c>
      <c r="Q324" s="76"/>
      <c r="R324" s="78">
        <v>44476</v>
      </c>
      <c r="S324" s="68" t="s">
        <v>154</v>
      </c>
      <c r="T324" s="8" t="s">
        <v>2525</v>
      </c>
    </row>
    <row r="325" spans="1:20" ht="54">
      <c r="A325" s="6" t="s">
        <v>62</v>
      </c>
      <c r="B325" s="76" t="s">
        <v>2556</v>
      </c>
      <c r="C325" s="76" t="s">
        <v>2557</v>
      </c>
      <c r="D325" s="76" t="s">
        <v>2558</v>
      </c>
      <c r="E325" s="106" t="s">
        <v>2590</v>
      </c>
      <c r="F325" s="107">
        <v>122040</v>
      </c>
      <c r="G325" s="103">
        <v>44453</v>
      </c>
      <c r="H325" s="76" t="s">
        <v>30</v>
      </c>
      <c r="I325" s="76" t="s">
        <v>30</v>
      </c>
      <c r="J325" s="68" t="s">
        <v>2591</v>
      </c>
      <c r="K325" s="116">
        <v>44456</v>
      </c>
      <c r="L325" s="88" t="s">
        <v>32</v>
      </c>
      <c r="M325" s="224" t="s">
        <v>2592</v>
      </c>
      <c r="N325" s="235"/>
      <c r="O325" s="223"/>
      <c r="P325" s="16">
        <v>122040</v>
      </c>
      <c r="Q325" s="114"/>
      <c r="R325" s="18">
        <v>44497</v>
      </c>
      <c r="S325" s="19" t="s">
        <v>184</v>
      </c>
      <c r="T325" s="8" t="s">
        <v>2525</v>
      </c>
    </row>
    <row r="326" spans="1:20" ht="54">
      <c r="A326" s="6" t="s">
        <v>62</v>
      </c>
      <c r="B326" s="76" t="s">
        <v>2556</v>
      </c>
      <c r="C326" s="76" t="s">
        <v>2557</v>
      </c>
      <c r="D326" s="76" t="s">
        <v>2558</v>
      </c>
      <c r="E326" s="106" t="s">
        <v>2593</v>
      </c>
      <c r="F326" s="107">
        <v>149160</v>
      </c>
      <c r="G326" s="103">
        <v>44473</v>
      </c>
      <c r="H326" s="76" t="s">
        <v>30</v>
      </c>
      <c r="I326" s="76" t="s">
        <v>30</v>
      </c>
      <c r="J326" s="68" t="s">
        <v>2594</v>
      </c>
      <c r="K326" s="116">
        <v>44476</v>
      </c>
      <c r="L326" s="88" t="s">
        <v>32</v>
      </c>
      <c r="M326" s="14" t="s">
        <v>2595</v>
      </c>
      <c r="N326" s="235"/>
      <c r="O326" s="223"/>
      <c r="P326" s="114"/>
      <c r="Q326" s="16">
        <v>149160</v>
      </c>
      <c r="R326" s="18">
        <v>44511</v>
      </c>
      <c r="S326" s="19" t="s">
        <v>228</v>
      </c>
      <c r="T326" s="8" t="s">
        <v>2525</v>
      </c>
    </row>
    <row r="327" spans="1:20" ht="54">
      <c r="A327" s="6" t="s">
        <v>62</v>
      </c>
      <c r="B327" s="76" t="s">
        <v>2556</v>
      </c>
      <c r="C327" s="76" t="s">
        <v>2557</v>
      </c>
      <c r="D327" s="76" t="s">
        <v>2558</v>
      </c>
      <c r="E327" s="106" t="s">
        <v>2596</v>
      </c>
      <c r="F327" s="107" t="s">
        <v>2597</v>
      </c>
      <c r="G327" s="103">
        <v>44510</v>
      </c>
      <c r="H327" s="76" t="s">
        <v>30</v>
      </c>
      <c r="I327" s="76" t="s">
        <v>30</v>
      </c>
      <c r="J327" s="68" t="s">
        <v>2598</v>
      </c>
      <c r="K327" s="116">
        <v>44515</v>
      </c>
      <c r="L327" s="88" t="s">
        <v>32</v>
      </c>
      <c r="M327" s="214" t="s">
        <v>2599</v>
      </c>
      <c r="N327" s="84"/>
      <c r="O327" s="223"/>
      <c r="P327" s="114"/>
      <c r="Q327" s="16" t="s">
        <v>2600</v>
      </c>
      <c r="R327" s="48">
        <v>44581</v>
      </c>
      <c r="S327" s="49" t="s">
        <v>195</v>
      </c>
      <c r="T327" s="8" t="s">
        <v>2525</v>
      </c>
    </row>
    <row r="328" spans="1:20" ht="54">
      <c r="A328" s="6" t="s">
        <v>62</v>
      </c>
      <c r="B328" s="76" t="s">
        <v>2556</v>
      </c>
      <c r="C328" s="76" t="s">
        <v>2557</v>
      </c>
      <c r="D328" s="76" t="s">
        <v>2558</v>
      </c>
      <c r="E328" s="106" t="s">
        <v>2601</v>
      </c>
      <c r="F328" s="107" t="s">
        <v>2602</v>
      </c>
      <c r="G328" s="103">
        <v>44532</v>
      </c>
      <c r="H328" s="76" t="s">
        <v>30</v>
      </c>
      <c r="I328" s="76" t="s">
        <v>30</v>
      </c>
      <c r="J328" s="68" t="s">
        <v>2603</v>
      </c>
      <c r="K328" s="116">
        <v>44532</v>
      </c>
      <c r="L328" s="88" t="s">
        <v>32</v>
      </c>
      <c r="M328" s="214" t="s">
        <v>2604</v>
      </c>
      <c r="N328" s="84"/>
      <c r="O328" s="223"/>
      <c r="P328" s="114"/>
      <c r="Q328" s="16" t="s">
        <v>2605</v>
      </c>
      <c r="R328" s="48">
        <v>44581</v>
      </c>
      <c r="S328" s="49" t="s">
        <v>195</v>
      </c>
      <c r="T328" s="8" t="s">
        <v>2525</v>
      </c>
    </row>
    <row r="329" spans="1:20" ht="54">
      <c r="A329" s="6" t="s">
        <v>62</v>
      </c>
      <c r="B329" s="76" t="s">
        <v>2556</v>
      </c>
      <c r="C329" s="76" t="s">
        <v>2557</v>
      </c>
      <c r="D329" s="76" t="s">
        <v>2558</v>
      </c>
      <c r="E329" s="106" t="s">
        <v>2606</v>
      </c>
      <c r="F329" s="107" t="s">
        <v>2607</v>
      </c>
      <c r="G329" s="103">
        <v>44546</v>
      </c>
      <c r="H329" s="76" t="s">
        <v>30</v>
      </c>
      <c r="I329" s="76" t="s">
        <v>30</v>
      </c>
      <c r="J329" s="68" t="s">
        <v>2608</v>
      </c>
      <c r="K329" s="116">
        <v>44546</v>
      </c>
      <c r="L329" s="88" t="s">
        <v>32</v>
      </c>
      <c r="M329" s="14" t="s">
        <v>2609</v>
      </c>
      <c r="N329" s="84"/>
      <c r="O329" s="223"/>
      <c r="P329" s="114"/>
      <c r="Q329" s="16" t="s">
        <v>2610</v>
      </c>
      <c r="R329" s="48">
        <v>44581</v>
      </c>
      <c r="S329" s="49" t="s">
        <v>349</v>
      </c>
      <c r="T329" s="68" t="s">
        <v>481</v>
      </c>
    </row>
    <row r="330" spans="1:20" ht="67.5">
      <c r="A330" s="6" t="s">
        <v>315</v>
      </c>
      <c r="B330" s="8" t="s">
        <v>2611</v>
      </c>
      <c r="C330" s="8" t="s">
        <v>2612</v>
      </c>
      <c r="D330" s="8" t="s">
        <v>2613</v>
      </c>
      <c r="E330" s="65" t="s">
        <v>2614</v>
      </c>
      <c r="F330" s="23">
        <v>168031</v>
      </c>
      <c r="G330" s="11">
        <v>44048</v>
      </c>
      <c r="H330" s="8" t="s">
        <v>30</v>
      </c>
      <c r="I330" s="8" t="s">
        <v>30</v>
      </c>
      <c r="J330" s="8" t="s">
        <v>2615</v>
      </c>
      <c r="K330" s="89">
        <v>44302</v>
      </c>
      <c r="L330" s="13" t="s">
        <v>26</v>
      </c>
      <c r="M330" s="14" t="s">
        <v>2616</v>
      </c>
      <c r="N330" s="212"/>
      <c r="O330" s="113">
        <v>168031</v>
      </c>
      <c r="P330" s="208"/>
      <c r="Q330" s="8"/>
      <c r="R330" s="18">
        <v>44308</v>
      </c>
      <c r="S330" s="19" t="s">
        <v>28</v>
      </c>
      <c r="T330" s="68" t="s">
        <v>1751</v>
      </c>
    </row>
    <row r="331" spans="1:20" ht="40.5">
      <c r="A331" s="6" t="s">
        <v>78</v>
      </c>
      <c r="B331" s="6" t="s">
        <v>2617</v>
      </c>
      <c r="C331" s="6" t="s">
        <v>2618</v>
      </c>
      <c r="D331" s="6" t="s">
        <v>1225</v>
      </c>
      <c r="E331" s="66" t="s">
        <v>2619</v>
      </c>
      <c r="F331" s="92">
        <v>327700</v>
      </c>
      <c r="G331" s="21">
        <v>44505</v>
      </c>
      <c r="H331" s="8" t="s">
        <v>30</v>
      </c>
      <c r="I331" s="8" t="s">
        <v>30</v>
      </c>
      <c r="J331" s="6" t="s">
        <v>2249</v>
      </c>
      <c r="K331" s="27">
        <v>44526</v>
      </c>
      <c r="L331" s="13" t="s">
        <v>26</v>
      </c>
      <c r="M331" s="14" t="s">
        <v>2620</v>
      </c>
      <c r="N331" s="239"/>
      <c r="O331" s="8"/>
      <c r="P331" s="23"/>
      <c r="Q331" s="16">
        <v>327700</v>
      </c>
      <c r="R331" s="48">
        <v>44581</v>
      </c>
      <c r="S331" s="49" t="s">
        <v>195</v>
      </c>
      <c r="T331" s="68" t="s">
        <v>1751</v>
      </c>
    </row>
    <row r="332" spans="1:20" ht="42">
      <c r="A332" s="6" t="s">
        <v>20</v>
      </c>
      <c r="B332" s="8" t="s">
        <v>2621</v>
      </c>
      <c r="C332" s="8" t="s">
        <v>2622</v>
      </c>
      <c r="D332" s="8" t="s">
        <v>2623</v>
      </c>
      <c r="E332" s="65" t="s">
        <v>2624</v>
      </c>
      <c r="F332" s="92">
        <f>2339.1*620</f>
        <v>1450242</v>
      </c>
      <c r="G332" s="11">
        <v>44068</v>
      </c>
      <c r="H332" s="8" t="s">
        <v>30</v>
      </c>
      <c r="I332" s="8" t="s">
        <v>30</v>
      </c>
      <c r="J332" s="6" t="s">
        <v>2625</v>
      </c>
      <c r="K332" s="8" t="s">
        <v>2626</v>
      </c>
      <c r="L332" s="13" t="s">
        <v>26</v>
      </c>
      <c r="M332" s="240" t="s">
        <v>2627</v>
      </c>
      <c r="N332" s="23"/>
      <c r="O332" s="241"/>
      <c r="P332" s="23"/>
      <c r="Q332" s="16">
        <v>1450242</v>
      </c>
      <c r="R332" s="153">
        <v>44588</v>
      </c>
      <c r="S332" s="154" t="s">
        <v>329</v>
      </c>
      <c r="T332" s="68" t="s">
        <v>1751</v>
      </c>
    </row>
    <row r="333" spans="1:20" ht="40.5">
      <c r="A333" s="6" t="s">
        <v>78</v>
      </c>
      <c r="B333" s="28" t="s">
        <v>2628</v>
      </c>
      <c r="C333" s="8" t="s">
        <v>2629</v>
      </c>
      <c r="D333" s="6" t="s">
        <v>490</v>
      </c>
      <c r="E333" s="65" t="s">
        <v>2630</v>
      </c>
      <c r="F333" s="23">
        <v>452000</v>
      </c>
      <c r="G333" s="11">
        <v>44295</v>
      </c>
      <c r="H333" s="8" t="s">
        <v>30</v>
      </c>
      <c r="I333" s="8" t="s">
        <v>2377</v>
      </c>
      <c r="J333" s="8" t="s">
        <v>2631</v>
      </c>
      <c r="K333" s="89">
        <v>44342</v>
      </c>
      <c r="L333" s="13" t="s">
        <v>32</v>
      </c>
      <c r="M333" s="14" t="s">
        <v>2632</v>
      </c>
      <c r="N333" s="212"/>
      <c r="O333" s="31">
        <v>452000</v>
      </c>
      <c r="P333" s="208"/>
      <c r="Q333" s="8"/>
      <c r="R333" s="18">
        <v>44357</v>
      </c>
      <c r="S333" s="19" t="s">
        <v>411</v>
      </c>
      <c r="T333" s="6" t="s">
        <v>481</v>
      </c>
    </row>
    <row r="334" spans="1:20" ht="40.5">
      <c r="A334" s="6" t="s">
        <v>78</v>
      </c>
      <c r="B334" s="28" t="s">
        <v>2628</v>
      </c>
      <c r="C334" s="8" t="s">
        <v>2629</v>
      </c>
      <c r="D334" s="6" t="s">
        <v>490</v>
      </c>
      <c r="E334" s="66" t="s">
        <v>2633</v>
      </c>
      <c r="F334" s="92">
        <v>949200</v>
      </c>
      <c r="G334" s="21">
        <v>44333</v>
      </c>
      <c r="H334" s="8" t="s">
        <v>30</v>
      </c>
      <c r="I334" s="8" t="s">
        <v>2377</v>
      </c>
      <c r="J334" s="6" t="s">
        <v>2634</v>
      </c>
      <c r="K334" s="87">
        <v>44347</v>
      </c>
      <c r="L334" s="13" t="s">
        <v>32</v>
      </c>
      <c r="M334" s="14" t="s">
        <v>2635</v>
      </c>
      <c r="N334" s="23"/>
      <c r="O334" s="31">
        <v>949200</v>
      </c>
      <c r="P334" s="23"/>
      <c r="Q334" s="8"/>
      <c r="R334" s="18">
        <v>44371</v>
      </c>
      <c r="S334" s="19" t="s">
        <v>77</v>
      </c>
      <c r="T334" s="6" t="s">
        <v>481</v>
      </c>
    </row>
    <row r="335" spans="1:20" ht="40.5">
      <c r="A335" s="6" t="s">
        <v>78</v>
      </c>
      <c r="B335" s="28" t="s">
        <v>2628</v>
      </c>
      <c r="C335" s="8" t="s">
        <v>2629</v>
      </c>
      <c r="D335" s="6" t="s">
        <v>490</v>
      </c>
      <c r="E335" s="66" t="s">
        <v>2636</v>
      </c>
      <c r="F335" s="23">
        <v>452000</v>
      </c>
      <c r="G335" s="21">
        <v>44361</v>
      </c>
      <c r="H335" s="8" t="s">
        <v>30</v>
      </c>
      <c r="I335" s="8" t="s">
        <v>2377</v>
      </c>
      <c r="J335" s="6" t="s">
        <v>2637</v>
      </c>
      <c r="K335" s="21">
        <v>44370</v>
      </c>
      <c r="L335" s="13" t="s">
        <v>32</v>
      </c>
      <c r="M335" s="14" t="s">
        <v>2638</v>
      </c>
      <c r="N335" s="23"/>
      <c r="O335" s="31">
        <v>452000</v>
      </c>
      <c r="P335" s="23"/>
      <c r="Q335" s="8"/>
      <c r="R335" s="18">
        <v>44406</v>
      </c>
      <c r="S335" s="19" t="s">
        <v>760</v>
      </c>
      <c r="T335" s="6" t="s">
        <v>481</v>
      </c>
    </row>
    <row r="336" spans="1:20" ht="40.5">
      <c r="A336" s="6" t="s">
        <v>78</v>
      </c>
      <c r="B336" s="28" t="s">
        <v>2628</v>
      </c>
      <c r="C336" s="8" t="s">
        <v>2629</v>
      </c>
      <c r="D336" s="6" t="s">
        <v>490</v>
      </c>
      <c r="E336" s="66" t="s">
        <v>2639</v>
      </c>
      <c r="F336" s="92">
        <v>734500</v>
      </c>
      <c r="G336" s="21">
        <v>44417</v>
      </c>
      <c r="H336" s="8" t="s">
        <v>30</v>
      </c>
      <c r="I336" s="8" t="s">
        <v>2377</v>
      </c>
      <c r="J336" s="6" t="s">
        <v>2640</v>
      </c>
      <c r="K336" s="21">
        <v>44419</v>
      </c>
      <c r="L336" s="13" t="s">
        <v>32</v>
      </c>
      <c r="M336" s="14" t="s">
        <v>2641</v>
      </c>
      <c r="N336" s="23"/>
      <c r="O336" s="31">
        <v>734500</v>
      </c>
      <c r="P336" s="23"/>
      <c r="Q336" s="8"/>
      <c r="R336" s="18">
        <v>44455</v>
      </c>
      <c r="S336" s="19" t="s">
        <v>147</v>
      </c>
      <c r="T336" s="6" t="s">
        <v>481</v>
      </c>
    </row>
    <row r="337" spans="1:20" ht="40.5">
      <c r="A337" s="6" t="s">
        <v>78</v>
      </c>
      <c r="B337" s="28" t="s">
        <v>2628</v>
      </c>
      <c r="C337" s="8" t="s">
        <v>2629</v>
      </c>
      <c r="D337" s="6" t="s">
        <v>490</v>
      </c>
      <c r="E337" s="66" t="s">
        <v>2642</v>
      </c>
      <c r="F337" s="92">
        <v>361600</v>
      </c>
      <c r="G337" s="21">
        <v>44445</v>
      </c>
      <c r="H337" s="8" t="s">
        <v>30</v>
      </c>
      <c r="I337" s="8" t="s">
        <v>2377</v>
      </c>
      <c r="J337" s="6" t="s">
        <v>2643</v>
      </c>
      <c r="K337" s="21">
        <v>44446</v>
      </c>
      <c r="L337" s="13" t="s">
        <v>32</v>
      </c>
      <c r="M337" s="14" t="s">
        <v>2644</v>
      </c>
      <c r="N337" s="235"/>
      <c r="O337" s="223"/>
      <c r="P337" s="31">
        <v>361600</v>
      </c>
      <c r="Q337" s="8"/>
      <c r="R337" s="78">
        <v>44476</v>
      </c>
      <c r="S337" s="68" t="s">
        <v>154</v>
      </c>
      <c r="T337" s="6" t="s">
        <v>481</v>
      </c>
    </row>
    <row r="338" spans="1:20" ht="40.5">
      <c r="A338" s="6" t="s">
        <v>78</v>
      </c>
      <c r="B338" s="8" t="s">
        <v>2628</v>
      </c>
      <c r="C338" s="8" t="s">
        <v>2629</v>
      </c>
      <c r="D338" s="8" t="s">
        <v>2645</v>
      </c>
      <c r="E338" s="65" t="s">
        <v>2646</v>
      </c>
      <c r="F338" s="23">
        <f>617.38*46.33</f>
        <v>28603.215399999997</v>
      </c>
      <c r="G338" s="11">
        <v>44306</v>
      </c>
      <c r="H338" s="8" t="s">
        <v>30</v>
      </c>
      <c r="I338" s="8" t="s">
        <v>2377</v>
      </c>
      <c r="J338" s="8" t="s">
        <v>2647</v>
      </c>
      <c r="K338" s="89">
        <v>44334</v>
      </c>
      <c r="L338" s="13" t="s">
        <v>32</v>
      </c>
      <c r="M338" s="14" t="s">
        <v>2648</v>
      </c>
      <c r="N338" s="217"/>
      <c r="O338" s="16">
        <v>28603.22</v>
      </c>
      <c r="P338" s="208"/>
      <c r="Q338" s="8"/>
      <c r="R338" s="18">
        <v>44350</v>
      </c>
      <c r="S338" s="19" t="s">
        <v>427</v>
      </c>
      <c r="T338" s="6" t="s">
        <v>481</v>
      </c>
    </row>
    <row r="339" spans="1:20" ht="40.5">
      <c r="A339" s="6" t="s">
        <v>78</v>
      </c>
      <c r="B339" s="8" t="s">
        <v>2628</v>
      </c>
      <c r="C339" s="8" t="s">
        <v>2629</v>
      </c>
      <c r="D339" s="8" t="s">
        <v>2645</v>
      </c>
      <c r="E339" s="66" t="s">
        <v>2649</v>
      </c>
      <c r="F339" s="23">
        <f>46.33*627.09</f>
        <v>29053.079700000002</v>
      </c>
      <c r="G339" s="11">
        <v>44306</v>
      </c>
      <c r="H339" s="8" t="s">
        <v>30</v>
      </c>
      <c r="I339" s="8" t="s">
        <v>2377</v>
      </c>
      <c r="J339" s="6" t="s">
        <v>2650</v>
      </c>
      <c r="K339" s="87">
        <v>44453</v>
      </c>
      <c r="L339" s="13" t="s">
        <v>32</v>
      </c>
      <c r="M339" s="14" t="s">
        <v>2651</v>
      </c>
      <c r="N339" s="217"/>
      <c r="O339" s="72"/>
      <c r="P339" s="31">
        <v>29053.08</v>
      </c>
      <c r="Q339" s="8"/>
      <c r="R339" s="18">
        <v>44483</v>
      </c>
      <c r="S339" s="19" t="s">
        <v>892</v>
      </c>
      <c r="T339" s="6" t="s">
        <v>481</v>
      </c>
    </row>
    <row r="340" spans="1:20" ht="67.5">
      <c r="A340" s="8" t="s">
        <v>169</v>
      </c>
      <c r="B340" s="8" t="s">
        <v>2652</v>
      </c>
      <c r="C340" s="8" t="s">
        <v>2653</v>
      </c>
      <c r="D340" s="8" t="s">
        <v>2654</v>
      </c>
      <c r="E340" s="65" t="s">
        <v>2655</v>
      </c>
      <c r="F340" s="23">
        <v>191535</v>
      </c>
      <c r="G340" s="215">
        <v>44125</v>
      </c>
      <c r="H340" s="8" t="s">
        <v>30</v>
      </c>
      <c r="I340" s="8" t="s">
        <v>30</v>
      </c>
      <c r="J340" s="6" t="s">
        <v>2656</v>
      </c>
      <c r="K340" s="89">
        <v>44271</v>
      </c>
      <c r="L340" s="13" t="s">
        <v>26</v>
      </c>
      <c r="M340" s="242" t="s">
        <v>2657</v>
      </c>
      <c r="N340" s="31">
        <v>191535</v>
      </c>
      <c r="O340" s="203"/>
      <c r="P340" s="23"/>
      <c r="Q340" s="8"/>
      <c r="R340" s="18">
        <v>44280</v>
      </c>
      <c r="S340" s="19" t="s">
        <v>1647</v>
      </c>
      <c r="T340" s="68" t="s">
        <v>1751</v>
      </c>
    </row>
    <row r="341" spans="1:20" ht="108">
      <c r="A341" s="6" t="s">
        <v>78</v>
      </c>
      <c r="B341" s="6" t="s">
        <v>2658</v>
      </c>
      <c r="C341" s="6" t="s">
        <v>2659</v>
      </c>
      <c r="D341" s="6" t="s">
        <v>2660</v>
      </c>
      <c r="E341" s="19" t="s">
        <v>2661</v>
      </c>
      <c r="F341" s="92">
        <v>2264040.11</v>
      </c>
      <c r="G341" s="27">
        <v>44138</v>
      </c>
      <c r="H341" s="8" t="s">
        <v>30</v>
      </c>
      <c r="I341" s="8" t="s">
        <v>30</v>
      </c>
      <c r="J341" s="6" t="s">
        <v>2662</v>
      </c>
      <c r="K341" s="27">
        <v>44183</v>
      </c>
      <c r="L341" s="73" t="s">
        <v>32</v>
      </c>
      <c r="M341" s="242" t="s">
        <v>2663</v>
      </c>
      <c r="N341" s="204"/>
      <c r="O341" s="56"/>
      <c r="P341" s="31">
        <v>2264040.11</v>
      </c>
      <c r="Q341" s="8"/>
      <c r="R341" s="18">
        <v>44442</v>
      </c>
      <c r="S341" s="19" t="s">
        <v>129</v>
      </c>
      <c r="T341" s="6" t="s">
        <v>2664</v>
      </c>
    </row>
    <row r="342" spans="1:20" ht="121.5">
      <c r="A342" s="6" t="s">
        <v>62</v>
      </c>
      <c r="B342" s="6" t="s">
        <v>2665</v>
      </c>
      <c r="C342" s="6" t="s">
        <v>2666</v>
      </c>
      <c r="D342" s="6" t="s">
        <v>2667</v>
      </c>
      <c r="E342" s="19" t="s">
        <v>2668</v>
      </c>
      <c r="F342" s="92">
        <f>624.25*7627.5</f>
        <v>4761466.875</v>
      </c>
      <c r="G342" s="27">
        <v>44183</v>
      </c>
      <c r="H342" s="8" t="s">
        <v>30</v>
      </c>
      <c r="I342" s="8" t="s">
        <v>30</v>
      </c>
      <c r="J342" s="6" t="s">
        <v>2669</v>
      </c>
      <c r="K342" s="21">
        <v>44433</v>
      </c>
      <c r="L342" s="73" t="s">
        <v>32</v>
      </c>
      <c r="M342" s="242" t="s">
        <v>2670</v>
      </c>
      <c r="N342" s="204"/>
      <c r="O342" s="221"/>
      <c r="P342" s="31">
        <v>4761466.875</v>
      </c>
      <c r="Q342" s="8"/>
      <c r="R342" s="18">
        <v>44434</v>
      </c>
      <c r="S342" s="19" t="s">
        <v>129</v>
      </c>
      <c r="T342" s="6" t="s">
        <v>2671</v>
      </c>
    </row>
    <row r="343" spans="1:20" ht="94.5">
      <c r="A343" s="8" t="s">
        <v>62</v>
      </c>
      <c r="B343" s="8" t="s">
        <v>2672</v>
      </c>
      <c r="C343" s="8" t="s">
        <v>2673</v>
      </c>
      <c r="D343" s="8" t="s">
        <v>2674</v>
      </c>
      <c r="E343" s="9" t="s">
        <v>2675</v>
      </c>
      <c r="F343" s="23">
        <v>3578651.78</v>
      </c>
      <c r="G343" s="215">
        <v>44187</v>
      </c>
      <c r="H343" s="8" t="s">
        <v>30</v>
      </c>
      <c r="I343" s="8" t="s">
        <v>30</v>
      </c>
      <c r="J343" s="8" t="s">
        <v>2676</v>
      </c>
      <c r="K343" s="27">
        <v>44551</v>
      </c>
      <c r="L343" s="73" t="s">
        <v>32</v>
      </c>
      <c r="M343" s="14" t="s">
        <v>2677</v>
      </c>
      <c r="N343" s="203"/>
      <c r="O343" s="23"/>
      <c r="P343" s="23"/>
      <c r="Q343" s="31">
        <v>3578651.78</v>
      </c>
      <c r="R343" s="18">
        <v>44553</v>
      </c>
      <c r="S343" s="19" t="s">
        <v>34</v>
      </c>
      <c r="T343" s="68" t="s">
        <v>481</v>
      </c>
    </row>
    <row r="344" spans="1:20" ht="67.5">
      <c r="A344" s="6" t="s">
        <v>20</v>
      </c>
      <c r="B344" s="8" t="s">
        <v>2678</v>
      </c>
      <c r="C344" s="8" t="s">
        <v>2679</v>
      </c>
      <c r="D344" s="8" t="s">
        <v>2623</v>
      </c>
      <c r="E344" s="9" t="s">
        <v>2680</v>
      </c>
      <c r="F344" s="23">
        <v>394752.02</v>
      </c>
      <c r="G344" s="11">
        <v>44251</v>
      </c>
      <c r="H344" s="8" t="s">
        <v>30</v>
      </c>
      <c r="I344" s="8" t="s">
        <v>30</v>
      </c>
      <c r="J344" s="8" t="s">
        <v>2681</v>
      </c>
      <c r="K344" s="89">
        <v>44257</v>
      </c>
      <c r="L344" s="13" t="s">
        <v>26</v>
      </c>
      <c r="M344" s="216" t="s">
        <v>2682</v>
      </c>
      <c r="N344" s="31">
        <v>394752.02</v>
      </c>
      <c r="O344" s="203"/>
      <c r="P344" s="23"/>
      <c r="Q344" s="8"/>
      <c r="R344" s="18">
        <v>44280</v>
      </c>
      <c r="S344" s="19" t="s">
        <v>1647</v>
      </c>
      <c r="T344" s="6" t="s">
        <v>481</v>
      </c>
    </row>
    <row r="345" spans="1:20" ht="67.5">
      <c r="A345" s="6" t="s">
        <v>20</v>
      </c>
      <c r="B345" s="8" t="s">
        <v>2678</v>
      </c>
      <c r="C345" s="8" t="s">
        <v>2679</v>
      </c>
      <c r="D345" s="8" t="s">
        <v>2623</v>
      </c>
      <c r="E345" s="9" t="s">
        <v>2683</v>
      </c>
      <c r="F345" s="23">
        <v>117891.88</v>
      </c>
      <c r="G345" s="11">
        <v>44273</v>
      </c>
      <c r="H345" s="8" t="s">
        <v>30</v>
      </c>
      <c r="I345" s="8" t="s">
        <v>30</v>
      </c>
      <c r="J345" s="8" t="s">
        <v>2684</v>
      </c>
      <c r="K345" s="89">
        <v>44278</v>
      </c>
      <c r="L345" s="13" t="s">
        <v>32</v>
      </c>
      <c r="M345" s="14" t="s">
        <v>2685</v>
      </c>
      <c r="N345" s="212"/>
      <c r="O345" s="31">
        <v>117891.88</v>
      </c>
      <c r="P345" s="208"/>
      <c r="Q345" s="8"/>
      <c r="R345" s="18">
        <v>44308</v>
      </c>
      <c r="S345" s="19" t="s">
        <v>28</v>
      </c>
      <c r="T345" s="6" t="s">
        <v>481</v>
      </c>
    </row>
    <row r="346" spans="1:20" ht="67.5">
      <c r="A346" s="6" t="s">
        <v>20</v>
      </c>
      <c r="B346" s="8" t="s">
        <v>2678</v>
      </c>
      <c r="C346" s="8" t="s">
        <v>2679</v>
      </c>
      <c r="D346" s="8" t="s">
        <v>2623</v>
      </c>
      <c r="E346" s="9" t="s">
        <v>2686</v>
      </c>
      <c r="F346" s="23">
        <v>109893.18</v>
      </c>
      <c r="G346" s="11">
        <v>44279</v>
      </c>
      <c r="H346" s="8" t="s">
        <v>30</v>
      </c>
      <c r="I346" s="8" t="s">
        <v>30</v>
      </c>
      <c r="J346" s="8" t="s">
        <v>2687</v>
      </c>
      <c r="K346" s="89">
        <v>44292</v>
      </c>
      <c r="L346" s="13" t="s">
        <v>32</v>
      </c>
      <c r="M346" s="14" t="s">
        <v>2688</v>
      </c>
      <c r="N346" s="212"/>
      <c r="O346" s="31">
        <v>109893.18</v>
      </c>
      <c r="P346" s="208"/>
      <c r="Q346" s="8"/>
      <c r="R346" s="18">
        <v>44315</v>
      </c>
      <c r="S346" s="19" t="s">
        <v>55</v>
      </c>
      <c r="T346" s="6" t="s">
        <v>481</v>
      </c>
    </row>
    <row r="347" spans="1:20" ht="67.5">
      <c r="A347" s="6" t="s">
        <v>20</v>
      </c>
      <c r="B347" s="8" t="s">
        <v>2678</v>
      </c>
      <c r="C347" s="8" t="s">
        <v>2679</v>
      </c>
      <c r="D347" s="8" t="s">
        <v>2623</v>
      </c>
      <c r="E347" s="9" t="s">
        <v>2689</v>
      </c>
      <c r="F347" s="23">
        <v>565853.21</v>
      </c>
      <c r="G347" s="11">
        <v>44294</v>
      </c>
      <c r="H347" s="8" t="s">
        <v>30</v>
      </c>
      <c r="I347" s="8" t="s">
        <v>30</v>
      </c>
      <c r="J347" s="8" t="s">
        <v>2690</v>
      </c>
      <c r="K347" s="87">
        <v>44295</v>
      </c>
      <c r="L347" s="13" t="s">
        <v>32</v>
      </c>
      <c r="M347" s="14" t="s">
        <v>2691</v>
      </c>
      <c r="N347" s="212"/>
      <c r="O347" s="31">
        <v>565853.21</v>
      </c>
      <c r="P347" s="208"/>
      <c r="Q347" s="8"/>
      <c r="R347" s="78">
        <v>44378</v>
      </c>
      <c r="S347" s="68" t="s">
        <v>83</v>
      </c>
      <c r="T347" s="6" t="s">
        <v>481</v>
      </c>
    </row>
    <row r="348" spans="1:20" ht="67.5">
      <c r="A348" s="6" t="s">
        <v>20</v>
      </c>
      <c r="B348" s="8" t="s">
        <v>2678</v>
      </c>
      <c r="C348" s="8" t="s">
        <v>2679</v>
      </c>
      <c r="D348" s="8" t="s">
        <v>2623</v>
      </c>
      <c r="E348" s="9" t="s">
        <v>2692</v>
      </c>
      <c r="F348" s="23">
        <v>361784.06</v>
      </c>
      <c r="G348" s="11">
        <v>44294</v>
      </c>
      <c r="H348" s="8" t="s">
        <v>30</v>
      </c>
      <c r="I348" s="8" t="s">
        <v>30</v>
      </c>
      <c r="J348" s="8" t="s">
        <v>2693</v>
      </c>
      <c r="K348" s="89">
        <v>44306</v>
      </c>
      <c r="L348" s="13" t="s">
        <v>32</v>
      </c>
      <c r="M348" s="14" t="s">
        <v>2694</v>
      </c>
      <c r="N348" s="212"/>
      <c r="O348" s="31">
        <v>361784.06</v>
      </c>
      <c r="P348" s="208"/>
      <c r="Q348" s="8"/>
      <c r="R348" s="18">
        <v>44329</v>
      </c>
      <c r="S348" s="19" t="s">
        <v>371</v>
      </c>
      <c r="T348" s="6" t="s">
        <v>481</v>
      </c>
    </row>
    <row r="349" spans="1:20" ht="67.5">
      <c r="A349" s="6" t="s">
        <v>20</v>
      </c>
      <c r="B349" s="8" t="s">
        <v>2678</v>
      </c>
      <c r="C349" s="8" t="s">
        <v>2679</v>
      </c>
      <c r="D349" s="8" t="s">
        <v>2623</v>
      </c>
      <c r="E349" s="9" t="s">
        <v>2695</v>
      </c>
      <c r="F349" s="23">
        <v>132386.09</v>
      </c>
      <c r="G349" s="11">
        <v>44307</v>
      </c>
      <c r="H349" s="8" t="s">
        <v>30</v>
      </c>
      <c r="I349" s="8" t="s">
        <v>30</v>
      </c>
      <c r="J349" s="8" t="s">
        <v>2696</v>
      </c>
      <c r="K349" s="89">
        <v>44334</v>
      </c>
      <c r="L349" s="13" t="s">
        <v>32</v>
      </c>
      <c r="M349" s="14" t="s">
        <v>2697</v>
      </c>
      <c r="N349" s="212"/>
      <c r="O349" s="31">
        <v>132386.09</v>
      </c>
      <c r="P349" s="208"/>
      <c r="Q349" s="8"/>
      <c r="R349" s="18">
        <v>44343</v>
      </c>
      <c r="S349" s="19" t="s">
        <v>49</v>
      </c>
      <c r="T349" s="6" t="s">
        <v>481</v>
      </c>
    </row>
    <row r="350" spans="1:20" ht="67.5">
      <c r="A350" s="6" t="s">
        <v>20</v>
      </c>
      <c r="B350" s="8" t="s">
        <v>2678</v>
      </c>
      <c r="C350" s="8" t="s">
        <v>2679</v>
      </c>
      <c r="D350" s="8" t="s">
        <v>2623</v>
      </c>
      <c r="E350" s="9" t="s">
        <v>2698</v>
      </c>
      <c r="F350" s="23">
        <v>462052.33</v>
      </c>
      <c r="G350" s="11">
        <v>44313</v>
      </c>
      <c r="H350" s="8" t="s">
        <v>30</v>
      </c>
      <c r="I350" s="8" t="s">
        <v>30</v>
      </c>
      <c r="J350" s="8" t="s">
        <v>2699</v>
      </c>
      <c r="K350" s="89">
        <v>44336</v>
      </c>
      <c r="L350" s="13" t="s">
        <v>32</v>
      </c>
      <c r="M350" s="14" t="s">
        <v>2700</v>
      </c>
      <c r="N350" s="212"/>
      <c r="O350" s="31">
        <v>462052.33</v>
      </c>
      <c r="P350" s="208"/>
      <c r="Q350" s="8"/>
      <c r="R350" s="18">
        <v>44350</v>
      </c>
      <c r="S350" s="19" t="s">
        <v>427</v>
      </c>
      <c r="T350" s="6" t="s">
        <v>481</v>
      </c>
    </row>
    <row r="351" spans="1:20" ht="67.5">
      <c r="A351" s="6" t="s">
        <v>20</v>
      </c>
      <c r="B351" s="8" t="s">
        <v>2678</v>
      </c>
      <c r="C351" s="8" t="s">
        <v>2679</v>
      </c>
      <c r="D351" s="8" t="s">
        <v>2623</v>
      </c>
      <c r="E351" s="9" t="s">
        <v>2701</v>
      </c>
      <c r="F351" s="23">
        <v>1063022.45</v>
      </c>
      <c r="G351" s="11">
        <v>44326</v>
      </c>
      <c r="H351" s="8" t="s">
        <v>30</v>
      </c>
      <c r="I351" s="8" t="s">
        <v>30</v>
      </c>
      <c r="J351" s="8" t="s">
        <v>2702</v>
      </c>
      <c r="K351" s="89">
        <v>44335</v>
      </c>
      <c r="L351" s="13" t="s">
        <v>32</v>
      </c>
      <c r="M351" s="214" t="s">
        <v>2703</v>
      </c>
      <c r="N351" s="23"/>
      <c r="O351" s="117">
        <v>1063022.45</v>
      </c>
      <c r="P351" s="208"/>
      <c r="Q351" s="8"/>
      <c r="R351" s="18">
        <v>44364</v>
      </c>
      <c r="S351" s="19" t="s">
        <v>67</v>
      </c>
      <c r="T351" s="6" t="s">
        <v>481</v>
      </c>
    </row>
    <row r="352" spans="1:20" ht="67.5">
      <c r="A352" s="6" t="s">
        <v>20</v>
      </c>
      <c r="B352" s="8" t="s">
        <v>2678</v>
      </c>
      <c r="C352" s="8" t="s">
        <v>2679</v>
      </c>
      <c r="D352" s="8" t="s">
        <v>2623</v>
      </c>
      <c r="E352" s="9" t="s">
        <v>2704</v>
      </c>
      <c r="F352" s="23">
        <v>531241.43999999994</v>
      </c>
      <c r="G352" s="11">
        <v>44340</v>
      </c>
      <c r="H352" s="8" t="s">
        <v>30</v>
      </c>
      <c r="I352" s="8" t="s">
        <v>30</v>
      </c>
      <c r="J352" s="8" t="s">
        <v>2705</v>
      </c>
      <c r="K352" s="89">
        <v>44335</v>
      </c>
      <c r="L352" s="13" t="s">
        <v>32</v>
      </c>
      <c r="M352" s="14" t="s">
        <v>2706</v>
      </c>
      <c r="N352" s="204"/>
      <c r="O352" s="31">
        <v>531241.43999999994</v>
      </c>
      <c r="P352" s="243"/>
      <c r="Q352" s="8"/>
      <c r="R352" s="78">
        <v>44378</v>
      </c>
      <c r="S352" s="68" t="s">
        <v>83</v>
      </c>
      <c r="T352" s="6" t="s">
        <v>481</v>
      </c>
    </row>
    <row r="353" spans="1:20" ht="67.5">
      <c r="A353" s="6" t="s">
        <v>20</v>
      </c>
      <c r="B353" s="8" t="s">
        <v>2678</v>
      </c>
      <c r="C353" s="8" t="s">
        <v>2679</v>
      </c>
      <c r="D353" s="8" t="s">
        <v>2623</v>
      </c>
      <c r="E353" s="9" t="s">
        <v>2707</v>
      </c>
      <c r="F353" s="23">
        <v>1068499.21</v>
      </c>
      <c r="G353" s="11">
        <v>44342</v>
      </c>
      <c r="H353" s="8" t="s">
        <v>30</v>
      </c>
      <c r="I353" s="8" t="s">
        <v>30</v>
      </c>
      <c r="J353" s="8" t="s">
        <v>2708</v>
      </c>
      <c r="K353" s="89">
        <v>44335</v>
      </c>
      <c r="L353" s="13" t="s">
        <v>32</v>
      </c>
      <c r="M353" s="14" t="s">
        <v>2709</v>
      </c>
      <c r="N353" s="23"/>
      <c r="O353" s="31">
        <v>1068499.21</v>
      </c>
      <c r="P353" s="23"/>
      <c r="Q353" s="8"/>
      <c r="R353" s="78">
        <v>44378</v>
      </c>
      <c r="S353" s="68" t="s">
        <v>83</v>
      </c>
      <c r="T353" s="6" t="s">
        <v>481</v>
      </c>
    </row>
    <row r="354" spans="1:20" ht="67.5">
      <c r="A354" s="6" t="s">
        <v>20</v>
      </c>
      <c r="B354" s="8" t="s">
        <v>2678</v>
      </c>
      <c r="C354" s="8" t="s">
        <v>2679</v>
      </c>
      <c r="D354" s="8" t="s">
        <v>2623</v>
      </c>
      <c r="E354" s="19" t="s">
        <v>2710</v>
      </c>
      <c r="F354" s="92">
        <v>1029794.02</v>
      </c>
      <c r="G354" s="21">
        <v>44357</v>
      </c>
      <c r="H354" s="8" t="s">
        <v>30</v>
      </c>
      <c r="I354" s="8" t="s">
        <v>30</v>
      </c>
      <c r="J354" s="6" t="s">
        <v>2711</v>
      </c>
      <c r="K354" s="21">
        <v>44358</v>
      </c>
      <c r="L354" s="13" t="s">
        <v>32</v>
      </c>
      <c r="M354" s="14" t="s">
        <v>2712</v>
      </c>
      <c r="N354" s="23"/>
      <c r="O354" s="31">
        <v>1029794.02</v>
      </c>
      <c r="P354" s="23"/>
      <c r="Q354" s="8"/>
      <c r="R354" s="78">
        <v>44392</v>
      </c>
      <c r="S354" s="68" t="s">
        <v>692</v>
      </c>
      <c r="T354" s="6" t="s">
        <v>481</v>
      </c>
    </row>
    <row r="355" spans="1:20" ht="67.5">
      <c r="A355" s="6" t="s">
        <v>20</v>
      </c>
      <c r="B355" s="8" t="s">
        <v>2678</v>
      </c>
      <c r="C355" s="8" t="s">
        <v>2679</v>
      </c>
      <c r="D355" s="8" t="s">
        <v>2623</v>
      </c>
      <c r="E355" s="19" t="s">
        <v>2713</v>
      </c>
      <c r="F355" s="92">
        <v>394752.02</v>
      </c>
      <c r="G355" s="21">
        <v>44363</v>
      </c>
      <c r="H355" s="8" t="s">
        <v>30</v>
      </c>
      <c r="I355" s="8" t="s">
        <v>30</v>
      </c>
      <c r="J355" s="6" t="s">
        <v>2714</v>
      </c>
      <c r="K355" s="21">
        <v>44368</v>
      </c>
      <c r="L355" s="13" t="s">
        <v>32</v>
      </c>
      <c r="M355" s="14" t="s">
        <v>2715</v>
      </c>
      <c r="N355" s="23"/>
      <c r="O355" s="31">
        <v>394752.02</v>
      </c>
      <c r="P355" s="23"/>
      <c r="Q355" s="8"/>
      <c r="R355" s="18">
        <v>44399</v>
      </c>
      <c r="S355" s="19" t="s">
        <v>119</v>
      </c>
      <c r="T355" s="6" t="s">
        <v>481</v>
      </c>
    </row>
    <row r="356" spans="1:20" ht="67.5">
      <c r="A356" s="6" t="s">
        <v>20</v>
      </c>
      <c r="B356" s="8" t="s">
        <v>2678</v>
      </c>
      <c r="C356" s="8" t="s">
        <v>2679</v>
      </c>
      <c r="D356" s="8" t="s">
        <v>2623</v>
      </c>
      <c r="E356" s="19" t="s">
        <v>2716</v>
      </c>
      <c r="F356" s="92">
        <v>1227544.7</v>
      </c>
      <c r="G356" s="21">
        <v>44372</v>
      </c>
      <c r="H356" s="8" t="s">
        <v>30</v>
      </c>
      <c r="I356" s="8" t="s">
        <v>30</v>
      </c>
      <c r="J356" s="6" t="s">
        <v>2717</v>
      </c>
      <c r="K356" s="21">
        <v>44372</v>
      </c>
      <c r="L356" s="13" t="s">
        <v>32</v>
      </c>
      <c r="M356" s="14" t="s">
        <v>2718</v>
      </c>
      <c r="N356" s="23"/>
      <c r="O356" s="31">
        <v>1227544.7</v>
      </c>
      <c r="P356" s="23"/>
      <c r="Q356" s="8"/>
      <c r="R356" s="18">
        <v>44406</v>
      </c>
      <c r="S356" s="19" t="s">
        <v>760</v>
      </c>
      <c r="T356" s="6" t="s">
        <v>481</v>
      </c>
    </row>
    <row r="357" spans="1:20" ht="67.5">
      <c r="A357" s="6" t="s">
        <v>20</v>
      </c>
      <c r="B357" s="8" t="s">
        <v>2678</v>
      </c>
      <c r="C357" s="8" t="s">
        <v>2679</v>
      </c>
      <c r="D357" s="8" t="s">
        <v>2623</v>
      </c>
      <c r="E357" s="19" t="s">
        <v>2719</v>
      </c>
      <c r="F357" s="92">
        <v>4051436.34</v>
      </c>
      <c r="G357" s="21">
        <v>44382</v>
      </c>
      <c r="H357" s="8" t="s">
        <v>30</v>
      </c>
      <c r="I357" s="8" t="s">
        <v>30</v>
      </c>
      <c r="J357" s="6" t="s">
        <v>2720</v>
      </c>
      <c r="K357" s="21">
        <v>44386</v>
      </c>
      <c r="L357" s="13" t="s">
        <v>32</v>
      </c>
      <c r="M357" s="14" t="s">
        <v>2721</v>
      </c>
      <c r="N357" s="23"/>
      <c r="O357" s="234"/>
      <c r="P357" s="31">
        <v>4051436.34</v>
      </c>
      <c r="Q357" s="8"/>
      <c r="R357" s="18">
        <v>44420</v>
      </c>
      <c r="S357" s="19" t="s">
        <v>700</v>
      </c>
      <c r="T357" s="6" t="s">
        <v>481</v>
      </c>
    </row>
    <row r="358" spans="1:20" ht="67.5">
      <c r="A358" s="6" t="s">
        <v>20</v>
      </c>
      <c r="B358" s="8" t="s">
        <v>2678</v>
      </c>
      <c r="C358" s="8" t="s">
        <v>2679</v>
      </c>
      <c r="D358" s="6" t="s">
        <v>2722</v>
      </c>
      <c r="E358" s="9" t="s">
        <v>2723</v>
      </c>
      <c r="F358" s="23">
        <v>56923.75</v>
      </c>
      <c r="G358" s="11">
        <v>44341</v>
      </c>
      <c r="H358" s="8" t="s">
        <v>30</v>
      </c>
      <c r="I358" s="8" t="s">
        <v>30</v>
      </c>
      <c r="J358" s="8" t="s">
        <v>2724</v>
      </c>
      <c r="K358" s="89">
        <v>44344</v>
      </c>
      <c r="L358" s="13" t="s">
        <v>32</v>
      </c>
      <c r="M358" s="216" t="s">
        <v>2725</v>
      </c>
      <c r="N358" s="23"/>
      <c r="O358" s="113">
        <v>56923.75</v>
      </c>
      <c r="P358" s="23"/>
      <c r="Q358" s="8"/>
      <c r="R358" s="78">
        <v>44378</v>
      </c>
      <c r="S358" s="68" t="s">
        <v>83</v>
      </c>
      <c r="T358" s="6" t="s">
        <v>481</v>
      </c>
    </row>
    <row r="359" spans="1:20" ht="67.5">
      <c r="A359" s="6" t="s">
        <v>20</v>
      </c>
      <c r="B359" s="8" t="s">
        <v>2678</v>
      </c>
      <c r="C359" s="8" t="s">
        <v>2679</v>
      </c>
      <c r="D359" s="6" t="s">
        <v>2722</v>
      </c>
      <c r="E359" s="19" t="s">
        <v>2726</v>
      </c>
      <c r="F359" s="23">
        <v>56923.75</v>
      </c>
      <c r="G359" s="21">
        <v>44357</v>
      </c>
      <c r="H359" s="8" t="s">
        <v>30</v>
      </c>
      <c r="I359" s="8" t="s">
        <v>30</v>
      </c>
      <c r="J359" s="6" t="s">
        <v>391</v>
      </c>
      <c r="K359" s="87">
        <v>44364</v>
      </c>
      <c r="L359" s="13" t="s">
        <v>32</v>
      </c>
      <c r="M359" s="14" t="s">
        <v>2727</v>
      </c>
      <c r="N359" s="23"/>
      <c r="O359" s="16">
        <v>56923.75</v>
      </c>
      <c r="P359" s="23"/>
      <c r="Q359" s="8"/>
      <c r="R359" s="18">
        <v>44399</v>
      </c>
      <c r="S359" s="19" t="s">
        <v>119</v>
      </c>
      <c r="T359" s="6" t="s">
        <v>481</v>
      </c>
    </row>
    <row r="360" spans="1:20" ht="67.5">
      <c r="A360" s="6" t="s">
        <v>20</v>
      </c>
      <c r="B360" s="8" t="s">
        <v>2678</v>
      </c>
      <c r="C360" s="8" t="s">
        <v>2679</v>
      </c>
      <c r="D360" s="6" t="s">
        <v>2722</v>
      </c>
      <c r="E360" s="19" t="s">
        <v>2728</v>
      </c>
      <c r="F360" s="92">
        <v>31075</v>
      </c>
      <c r="G360" s="21">
        <v>44372</v>
      </c>
      <c r="H360" s="8" t="s">
        <v>30</v>
      </c>
      <c r="I360" s="8" t="s">
        <v>30</v>
      </c>
      <c r="J360" s="6" t="s">
        <v>2729</v>
      </c>
      <c r="K360" s="87">
        <v>44379</v>
      </c>
      <c r="L360" s="13" t="s">
        <v>32</v>
      </c>
      <c r="M360" s="14" t="s">
        <v>2730</v>
      </c>
      <c r="N360" s="23"/>
      <c r="O360" s="223"/>
      <c r="P360" s="16">
        <v>31075</v>
      </c>
      <c r="Q360" s="8"/>
      <c r="R360" s="18">
        <v>44413</v>
      </c>
      <c r="S360" s="19" t="s">
        <v>124</v>
      </c>
      <c r="T360" s="6" t="s">
        <v>481</v>
      </c>
    </row>
    <row r="361" spans="1:20" ht="67.5">
      <c r="A361" s="6" t="s">
        <v>20</v>
      </c>
      <c r="B361" s="8" t="s">
        <v>2678</v>
      </c>
      <c r="C361" s="8" t="s">
        <v>2679</v>
      </c>
      <c r="D361" s="6" t="s">
        <v>2722</v>
      </c>
      <c r="E361" s="19" t="s">
        <v>2731</v>
      </c>
      <c r="F361" s="92">
        <v>63280</v>
      </c>
      <c r="G361" s="21">
        <v>44382</v>
      </c>
      <c r="H361" s="8" t="s">
        <v>30</v>
      </c>
      <c r="I361" s="8" t="s">
        <v>30</v>
      </c>
      <c r="J361" s="6" t="s">
        <v>2732</v>
      </c>
      <c r="K361" s="21">
        <v>44392</v>
      </c>
      <c r="L361" s="13" t="s">
        <v>32</v>
      </c>
      <c r="M361" s="14" t="s">
        <v>2733</v>
      </c>
      <c r="N361" s="23"/>
      <c r="O361" s="223"/>
      <c r="P361" s="16">
        <v>63280</v>
      </c>
      <c r="Q361" s="8"/>
      <c r="R361" s="18">
        <v>44427</v>
      </c>
      <c r="S361" s="19" t="s">
        <v>648</v>
      </c>
      <c r="T361" s="6" t="s">
        <v>481</v>
      </c>
    </row>
    <row r="362" spans="1:20" ht="67.5">
      <c r="A362" s="6" t="s">
        <v>20</v>
      </c>
      <c r="B362" s="8" t="s">
        <v>2678</v>
      </c>
      <c r="C362" s="8" t="s">
        <v>2679</v>
      </c>
      <c r="D362" s="6" t="s">
        <v>2722</v>
      </c>
      <c r="E362" s="19" t="s">
        <v>2734</v>
      </c>
      <c r="F362" s="92">
        <v>175997.5</v>
      </c>
      <c r="G362" s="21">
        <v>44417</v>
      </c>
      <c r="H362" s="8" t="s">
        <v>30</v>
      </c>
      <c r="I362" s="8" t="s">
        <v>30</v>
      </c>
      <c r="J362" s="6" t="s">
        <v>2735</v>
      </c>
      <c r="K362" s="21">
        <v>44426</v>
      </c>
      <c r="L362" s="13" t="s">
        <v>32</v>
      </c>
      <c r="M362" s="14" t="s">
        <v>2736</v>
      </c>
      <c r="N362" s="23"/>
      <c r="O362" s="223"/>
      <c r="P362" s="16">
        <v>175997.5</v>
      </c>
      <c r="Q362" s="8"/>
      <c r="R362" s="18">
        <v>44462</v>
      </c>
      <c r="S362" s="19" t="s">
        <v>164</v>
      </c>
      <c r="T362" s="6" t="s">
        <v>481</v>
      </c>
    </row>
    <row r="363" spans="1:20" ht="67.5">
      <c r="A363" s="6" t="s">
        <v>20</v>
      </c>
      <c r="B363" s="8" t="s">
        <v>2678</v>
      </c>
      <c r="C363" s="8" t="s">
        <v>2679</v>
      </c>
      <c r="D363" s="6" t="s">
        <v>2722</v>
      </c>
      <c r="E363" s="19" t="s">
        <v>2737</v>
      </c>
      <c r="F363" s="92">
        <v>55793.75</v>
      </c>
      <c r="G363" s="21">
        <v>44434</v>
      </c>
      <c r="H363" s="8" t="s">
        <v>30</v>
      </c>
      <c r="I363" s="8" t="s">
        <v>30</v>
      </c>
      <c r="J363" s="6" t="s">
        <v>2738</v>
      </c>
      <c r="K363" s="21">
        <v>44441</v>
      </c>
      <c r="L363" s="13" t="s">
        <v>32</v>
      </c>
      <c r="M363" s="14" t="s">
        <v>2739</v>
      </c>
      <c r="N363" s="23"/>
      <c r="O363" s="223"/>
      <c r="P363" s="16">
        <v>55793.75</v>
      </c>
      <c r="Q363" s="8"/>
      <c r="R363" s="78">
        <v>44476</v>
      </c>
      <c r="S363" s="68" t="s">
        <v>154</v>
      </c>
      <c r="T363" s="6" t="s">
        <v>481</v>
      </c>
    </row>
    <row r="364" spans="1:20" ht="67.5">
      <c r="A364" s="6" t="s">
        <v>20</v>
      </c>
      <c r="B364" s="8" t="s">
        <v>2678</v>
      </c>
      <c r="C364" s="8" t="s">
        <v>2679</v>
      </c>
      <c r="D364" s="6" t="s">
        <v>2722</v>
      </c>
      <c r="E364" s="19" t="s">
        <v>2740</v>
      </c>
      <c r="F364" s="92">
        <v>439993.75</v>
      </c>
      <c r="G364" s="21">
        <v>44453</v>
      </c>
      <c r="H364" s="8" t="s">
        <v>30</v>
      </c>
      <c r="I364" s="8" t="s">
        <v>30</v>
      </c>
      <c r="J364" s="6" t="s">
        <v>2741</v>
      </c>
      <c r="K364" s="21">
        <v>44453</v>
      </c>
      <c r="L364" s="13" t="s">
        <v>32</v>
      </c>
      <c r="M364" s="224" t="s">
        <v>2742</v>
      </c>
      <c r="N364" s="23"/>
      <c r="O364" s="223"/>
      <c r="P364" s="16">
        <v>439993.75</v>
      </c>
      <c r="Q364" s="8"/>
      <c r="R364" s="18">
        <v>44483</v>
      </c>
      <c r="S364" s="19" t="s">
        <v>892</v>
      </c>
      <c r="T364" s="6" t="s">
        <v>481</v>
      </c>
    </row>
    <row r="365" spans="1:20" ht="67.5">
      <c r="A365" s="6" t="s">
        <v>20</v>
      </c>
      <c r="B365" s="8" t="s">
        <v>2678</v>
      </c>
      <c r="C365" s="8" t="s">
        <v>2679</v>
      </c>
      <c r="D365" s="6" t="s">
        <v>2722</v>
      </c>
      <c r="E365" s="19" t="s">
        <v>2743</v>
      </c>
      <c r="F365" s="92">
        <v>86868.75</v>
      </c>
      <c r="G365" s="21">
        <v>44460</v>
      </c>
      <c r="H365" s="8" t="s">
        <v>30</v>
      </c>
      <c r="I365" s="8" t="s">
        <v>30</v>
      </c>
      <c r="J365" s="6" t="s">
        <v>2744</v>
      </c>
      <c r="K365" s="21">
        <v>44463</v>
      </c>
      <c r="L365" s="13" t="s">
        <v>32</v>
      </c>
      <c r="M365" s="224" t="s">
        <v>2745</v>
      </c>
      <c r="N365" s="208"/>
      <c r="O365" s="223"/>
      <c r="P365" s="16">
        <v>86868.75</v>
      </c>
      <c r="Q365" s="8"/>
      <c r="R365" s="18">
        <v>44497</v>
      </c>
      <c r="S365" s="19" t="s">
        <v>184</v>
      </c>
      <c r="T365" s="6" t="s">
        <v>481</v>
      </c>
    </row>
    <row r="366" spans="1:20" ht="67.5">
      <c r="A366" s="6" t="s">
        <v>20</v>
      </c>
      <c r="B366" s="8" t="s">
        <v>2678</v>
      </c>
      <c r="C366" s="8" t="s">
        <v>2679</v>
      </c>
      <c r="D366" s="6" t="s">
        <v>2722</v>
      </c>
      <c r="E366" s="19" t="s">
        <v>2746</v>
      </c>
      <c r="F366" s="92">
        <v>93225</v>
      </c>
      <c r="G366" s="21">
        <v>44495</v>
      </c>
      <c r="H366" s="8" t="s">
        <v>30</v>
      </c>
      <c r="I366" s="8" t="s">
        <v>30</v>
      </c>
      <c r="J366" s="6" t="s">
        <v>2747</v>
      </c>
      <c r="K366" s="27">
        <v>44497</v>
      </c>
      <c r="L366" s="13" t="s">
        <v>32</v>
      </c>
      <c r="M366" s="224" t="s">
        <v>2748</v>
      </c>
      <c r="N366" s="208"/>
      <c r="O366" s="223"/>
      <c r="P366" s="223"/>
      <c r="Q366" s="119">
        <v>93225</v>
      </c>
      <c r="R366" s="18">
        <v>44532</v>
      </c>
      <c r="S366" s="19" t="s">
        <v>250</v>
      </c>
      <c r="T366" s="6" t="s">
        <v>481</v>
      </c>
    </row>
    <row r="367" spans="1:20" ht="67.5">
      <c r="A367" s="6" t="s">
        <v>20</v>
      </c>
      <c r="B367" s="8" t="s">
        <v>2678</v>
      </c>
      <c r="C367" s="8" t="s">
        <v>2679</v>
      </c>
      <c r="D367" s="6" t="s">
        <v>2722</v>
      </c>
      <c r="E367" s="19" t="s">
        <v>2749</v>
      </c>
      <c r="F367" s="92">
        <v>182353.75</v>
      </c>
      <c r="G367" s="21">
        <v>44531</v>
      </c>
      <c r="H367" s="8" t="s">
        <v>30</v>
      </c>
      <c r="I367" s="8" t="s">
        <v>30</v>
      </c>
      <c r="J367" s="6" t="s">
        <v>2750</v>
      </c>
      <c r="K367" s="21">
        <v>44532</v>
      </c>
      <c r="L367" s="13" t="s">
        <v>32</v>
      </c>
      <c r="M367" s="14" t="s">
        <v>2751</v>
      </c>
      <c r="N367" s="208"/>
      <c r="O367" s="223"/>
      <c r="P367" s="92"/>
      <c r="Q367" s="119">
        <v>182353.75</v>
      </c>
      <c r="R367" s="48">
        <v>44581</v>
      </c>
      <c r="S367" s="49" t="s">
        <v>195</v>
      </c>
      <c r="T367" s="6" t="s">
        <v>481</v>
      </c>
    </row>
    <row r="368" spans="1:20" ht="40.5">
      <c r="A368" s="6" t="s">
        <v>315</v>
      </c>
      <c r="B368" s="8" t="s">
        <v>2752</v>
      </c>
      <c r="C368" s="8" t="s">
        <v>2753</v>
      </c>
      <c r="D368" s="8" t="s">
        <v>2623</v>
      </c>
      <c r="E368" s="9" t="s">
        <v>2754</v>
      </c>
      <c r="F368" s="23">
        <v>239107.55</v>
      </c>
      <c r="G368" s="11">
        <v>44312</v>
      </c>
      <c r="H368" s="8" t="s">
        <v>30</v>
      </c>
      <c r="I368" s="8" t="s">
        <v>30</v>
      </c>
      <c r="J368" s="8" t="s">
        <v>2755</v>
      </c>
      <c r="K368" s="89">
        <v>44337</v>
      </c>
      <c r="L368" s="13" t="s">
        <v>32</v>
      </c>
      <c r="M368" s="216" t="s">
        <v>2756</v>
      </c>
      <c r="N368" s="35"/>
      <c r="O368" s="113">
        <v>239107.55</v>
      </c>
      <c r="P368" s="208"/>
      <c r="Q368" s="8"/>
      <c r="R368" s="18">
        <v>44357</v>
      </c>
      <c r="S368" s="19" t="s">
        <v>411</v>
      </c>
      <c r="T368" s="6" t="s">
        <v>481</v>
      </c>
    </row>
    <row r="369" spans="1:20" ht="54">
      <c r="A369" s="8" t="s">
        <v>169</v>
      </c>
      <c r="B369" s="8" t="s">
        <v>2752</v>
      </c>
      <c r="C369" s="8" t="s">
        <v>2753</v>
      </c>
      <c r="D369" s="8" t="s">
        <v>2623</v>
      </c>
      <c r="E369" s="9" t="s">
        <v>2757</v>
      </c>
      <c r="F369" s="23">
        <v>2244180</v>
      </c>
      <c r="G369" s="11">
        <v>44292</v>
      </c>
      <c r="H369" s="8" t="s">
        <v>30</v>
      </c>
      <c r="I369" s="8" t="s">
        <v>30</v>
      </c>
      <c r="J369" s="8" t="s">
        <v>2758</v>
      </c>
      <c r="K369" s="89">
        <v>44307</v>
      </c>
      <c r="L369" s="13" t="s">
        <v>32</v>
      </c>
      <c r="M369" s="14" t="s">
        <v>2759</v>
      </c>
      <c r="N369" s="212"/>
      <c r="O369" s="31">
        <v>2244180</v>
      </c>
      <c r="P369" s="208"/>
      <c r="Q369" s="8"/>
      <c r="R369" s="18">
        <v>44329</v>
      </c>
      <c r="S369" s="19" t="s">
        <v>371</v>
      </c>
      <c r="T369" s="6" t="s">
        <v>481</v>
      </c>
    </row>
    <row r="370" spans="1:20" ht="54">
      <c r="A370" s="8" t="s">
        <v>169</v>
      </c>
      <c r="B370" s="8" t="s">
        <v>2752</v>
      </c>
      <c r="C370" s="8" t="s">
        <v>2753</v>
      </c>
      <c r="D370" s="8" t="s">
        <v>2623</v>
      </c>
      <c r="E370" s="9" t="s">
        <v>2760</v>
      </c>
      <c r="F370" s="23">
        <v>1723073.27</v>
      </c>
      <c r="G370" s="11">
        <v>44305</v>
      </c>
      <c r="H370" s="8" t="s">
        <v>30</v>
      </c>
      <c r="I370" s="8" t="s">
        <v>30</v>
      </c>
      <c r="J370" s="8" t="s">
        <v>2761</v>
      </c>
      <c r="K370" s="89">
        <v>44342</v>
      </c>
      <c r="L370" s="13" t="s">
        <v>32</v>
      </c>
      <c r="M370" s="14" t="s">
        <v>2762</v>
      </c>
      <c r="N370" s="208"/>
      <c r="O370" s="31">
        <v>1723073.27</v>
      </c>
      <c r="P370" s="23"/>
      <c r="Q370" s="8"/>
      <c r="R370" s="78">
        <v>44378</v>
      </c>
      <c r="S370" s="68" t="s">
        <v>83</v>
      </c>
      <c r="T370" s="6" t="s">
        <v>481</v>
      </c>
    </row>
    <row r="371" spans="1:20" ht="40.5">
      <c r="A371" s="6" t="s">
        <v>20</v>
      </c>
      <c r="B371" s="8" t="s">
        <v>2752</v>
      </c>
      <c r="C371" s="8" t="s">
        <v>2753</v>
      </c>
      <c r="D371" s="8" t="s">
        <v>2623</v>
      </c>
      <c r="E371" s="9" t="s">
        <v>2763</v>
      </c>
      <c r="F371" s="23">
        <v>1233112.5</v>
      </c>
      <c r="G371" s="11">
        <v>44312</v>
      </c>
      <c r="H371" s="8" t="s">
        <v>30</v>
      </c>
      <c r="I371" s="8" t="s">
        <v>30</v>
      </c>
      <c r="J371" s="8" t="s">
        <v>2764</v>
      </c>
      <c r="K371" s="89">
        <v>44336</v>
      </c>
      <c r="L371" s="13" t="s">
        <v>32</v>
      </c>
      <c r="M371" s="14" t="s">
        <v>2765</v>
      </c>
      <c r="N371" s="212"/>
      <c r="O371" s="31">
        <v>1233112.5</v>
      </c>
      <c r="P371" s="208"/>
      <c r="Q371" s="8"/>
      <c r="R371" s="78">
        <v>44350</v>
      </c>
      <c r="S371" s="68" t="s">
        <v>427</v>
      </c>
      <c r="T371" s="6" t="s">
        <v>481</v>
      </c>
    </row>
    <row r="372" spans="1:20" ht="67.5">
      <c r="A372" s="6" t="s">
        <v>20</v>
      </c>
      <c r="B372" s="8" t="s">
        <v>2752</v>
      </c>
      <c r="C372" s="8" t="s">
        <v>2753</v>
      </c>
      <c r="D372" s="8" t="s">
        <v>2623</v>
      </c>
      <c r="E372" s="9" t="s">
        <v>2766</v>
      </c>
      <c r="F372" s="23">
        <v>1553081.83</v>
      </c>
      <c r="G372" s="11">
        <v>44317</v>
      </c>
      <c r="H372" s="8" t="s">
        <v>30</v>
      </c>
      <c r="I372" s="8" t="s">
        <v>30</v>
      </c>
      <c r="J372" s="8" t="s">
        <v>2767</v>
      </c>
      <c r="K372" s="89">
        <v>44336</v>
      </c>
      <c r="L372" s="13" t="s">
        <v>32</v>
      </c>
      <c r="M372" s="224" t="s">
        <v>2768</v>
      </c>
      <c r="N372" s="212"/>
      <c r="O372" s="31">
        <v>1553081.83</v>
      </c>
      <c r="P372" s="208"/>
      <c r="Q372" s="8"/>
      <c r="R372" s="18">
        <v>44350</v>
      </c>
      <c r="S372" s="19" t="s">
        <v>67</v>
      </c>
      <c r="T372" s="6" t="s">
        <v>481</v>
      </c>
    </row>
    <row r="373" spans="1:20" ht="67.5">
      <c r="A373" s="6" t="s">
        <v>169</v>
      </c>
      <c r="B373" s="8" t="s">
        <v>2752</v>
      </c>
      <c r="C373" s="8" t="s">
        <v>2753</v>
      </c>
      <c r="D373" s="8" t="s">
        <v>2623</v>
      </c>
      <c r="E373" s="19" t="s">
        <v>2769</v>
      </c>
      <c r="F373" s="92">
        <v>5393397.4500000002</v>
      </c>
      <c r="G373" s="21">
        <v>44386</v>
      </c>
      <c r="H373" s="8" t="s">
        <v>30</v>
      </c>
      <c r="I373" s="8" t="s">
        <v>30</v>
      </c>
      <c r="J373" s="6" t="s">
        <v>2770</v>
      </c>
      <c r="K373" s="21">
        <v>44412</v>
      </c>
      <c r="L373" s="13" t="s">
        <v>32</v>
      </c>
      <c r="M373" s="14" t="s">
        <v>2771</v>
      </c>
      <c r="N373" s="212"/>
      <c r="O373" s="8"/>
      <c r="P373" s="31">
        <v>5393397.4500000002</v>
      </c>
      <c r="Q373" s="8"/>
      <c r="R373" s="18">
        <v>44448</v>
      </c>
      <c r="S373" s="19" t="s">
        <v>159</v>
      </c>
      <c r="T373" s="6" t="s">
        <v>481</v>
      </c>
    </row>
    <row r="374" spans="1:20" ht="54">
      <c r="A374" s="6" t="s">
        <v>20</v>
      </c>
      <c r="B374" s="8" t="s">
        <v>2752</v>
      </c>
      <c r="C374" s="8" t="s">
        <v>2753</v>
      </c>
      <c r="D374" s="8" t="s">
        <v>2623</v>
      </c>
      <c r="E374" s="19" t="s">
        <v>2772</v>
      </c>
      <c r="F374" s="23">
        <v>6693780.7800000003</v>
      </c>
      <c r="G374" s="21">
        <v>44372</v>
      </c>
      <c r="H374" s="8" t="s">
        <v>30</v>
      </c>
      <c r="I374" s="8" t="s">
        <v>30</v>
      </c>
      <c r="J374" s="6" t="s">
        <v>2773</v>
      </c>
      <c r="K374" s="87">
        <v>44377</v>
      </c>
      <c r="L374" s="13" t="s">
        <v>32</v>
      </c>
      <c r="M374" s="14" t="s">
        <v>2774</v>
      </c>
      <c r="N374" s="212"/>
      <c r="O374" s="16">
        <v>6693780.7800000003</v>
      </c>
      <c r="P374" s="208"/>
      <c r="Q374" s="8"/>
      <c r="R374" s="18">
        <v>44413</v>
      </c>
      <c r="S374" s="19" t="s">
        <v>124</v>
      </c>
      <c r="T374" s="6" t="s">
        <v>481</v>
      </c>
    </row>
    <row r="375" spans="1:20" ht="54">
      <c r="A375" s="6" t="s">
        <v>142</v>
      </c>
      <c r="B375" s="8" t="s">
        <v>2752</v>
      </c>
      <c r="C375" s="8" t="s">
        <v>2753</v>
      </c>
      <c r="D375" s="8" t="s">
        <v>2623</v>
      </c>
      <c r="E375" s="19" t="s">
        <v>2775</v>
      </c>
      <c r="F375" s="92">
        <v>1863717.48</v>
      </c>
      <c r="G375" s="21">
        <v>44385</v>
      </c>
      <c r="H375" s="8" t="s">
        <v>30</v>
      </c>
      <c r="I375" s="8" t="s">
        <v>30</v>
      </c>
      <c r="J375" s="6" t="s">
        <v>2776</v>
      </c>
      <c r="K375" s="21">
        <v>44413</v>
      </c>
      <c r="L375" s="13" t="s">
        <v>32</v>
      </c>
      <c r="M375" s="14" t="s">
        <v>2777</v>
      </c>
      <c r="N375" s="212"/>
      <c r="O375" s="244"/>
      <c r="P375" s="31">
        <v>1863717.48</v>
      </c>
      <c r="Q375" s="8"/>
      <c r="R375" s="18">
        <v>44448</v>
      </c>
      <c r="S375" s="19" t="s">
        <v>159</v>
      </c>
      <c r="T375" s="6" t="s">
        <v>481</v>
      </c>
    </row>
    <row r="376" spans="1:20" ht="40.5">
      <c r="A376" s="6" t="s">
        <v>20</v>
      </c>
      <c r="B376" s="8" t="s">
        <v>2752</v>
      </c>
      <c r="C376" s="8" t="s">
        <v>2753</v>
      </c>
      <c r="D376" s="8" t="s">
        <v>2623</v>
      </c>
      <c r="E376" s="19" t="s">
        <v>2778</v>
      </c>
      <c r="F376" s="92">
        <v>255917.88</v>
      </c>
      <c r="G376" s="21">
        <v>44407</v>
      </c>
      <c r="H376" s="8" t="s">
        <v>30</v>
      </c>
      <c r="I376" s="8" t="s">
        <v>30</v>
      </c>
      <c r="J376" s="6" t="s">
        <v>2779</v>
      </c>
      <c r="K376" s="21">
        <v>44411</v>
      </c>
      <c r="L376" s="13" t="s">
        <v>32</v>
      </c>
      <c r="M376" s="14" t="s">
        <v>2780</v>
      </c>
      <c r="N376" s="212"/>
      <c r="O376" s="244"/>
      <c r="P376" s="31">
        <v>255917.88</v>
      </c>
      <c r="Q376" s="8"/>
      <c r="R376" s="18">
        <v>44448</v>
      </c>
      <c r="S376" s="19" t="s">
        <v>159</v>
      </c>
      <c r="T376" s="6" t="s">
        <v>481</v>
      </c>
    </row>
    <row r="377" spans="1:20" ht="54">
      <c r="A377" s="6" t="s">
        <v>78</v>
      </c>
      <c r="B377" s="8" t="s">
        <v>2752</v>
      </c>
      <c r="C377" s="8" t="s">
        <v>2753</v>
      </c>
      <c r="D377" s="8" t="s">
        <v>2623</v>
      </c>
      <c r="E377" s="19" t="s">
        <v>2781</v>
      </c>
      <c r="F377" s="92">
        <v>105703.03</v>
      </c>
      <c r="G377" s="21">
        <v>44407</v>
      </c>
      <c r="H377" s="8" t="s">
        <v>30</v>
      </c>
      <c r="I377" s="8" t="s">
        <v>30</v>
      </c>
      <c r="J377" s="6" t="s">
        <v>2782</v>
      </c>
      <c r="K377" s="21">
        <v>44419</v>
      </c>
      <c r="L377" s="13" t="s">
        <v>32</v>
      </c>
      <c r="M377" s="14" t="s">
        <v>2783</v>
      </c>
      <c r="N377" s="212"/>
      <c r="O377" s="244"/>
      <c r="P377" s="31">
        <v>105703.03</v>
      </c>
      <c r="Q377" s="8"/>
      <c r="R377" s="18">
        <v>44455</v>
      </c>
      <c r="S377" s="19" t="s">
        <v>147</v>
      </c>
      <c r="T377" s="6" t="s">
        <v>1235</v>
      </c>
    </row>
    <row r="378" spans="1:20" ht="40.5">
      <c r="A378" s="6" t="s">
        <v>78</v>
      </c>
      <c r="B378" s="8" t="s">
        <v>2752</v>
      </c>
      <c r="C378" s="8" t="s">
        <v>2753</v>
      </c>
      <c r="D378" s="8" t="s">
        <v>2623</v>
      </c>
      <c r="E378" s="19" t="s">
        <v>2784</v>
      </c>
      <c r="F378" s="92">
        <v>1493295</v>
      </c>
      <c r="G378" s="21">
        <v>44427</v>
      </c>
      <c r="H378" s="8" t="s">
        <v>30</v>
      </c>
      <c r="I378" s="8" t="s">
        <v>30</v>
      </c>
      <c r="J378" s="6" t="s">
        <v>2785</v>
      </c>
      <c r="K378" s="21">
        <v>44431</v>
      </c>
      <c r="L378" s="13" t="s">
        <v>32</v>
      </c>
      <c r="M378" s="14" t="s">
        <v>2786</v>
      </c>
      <c r="N378" s="212"/>
      <c r="O378" s="244"/>
      <c r="P378" s="31">
        <v>1493295</v>
      </c>
      <c r="Q378" s="8"/>
      <c r="R378" s="18">
        <v>44462</v>
      </c>
      <c r="S378" s="19" t="s">
        <v>164</v>
      </c>
      <c r="T378" s="6" t="s">
        <v>2787</v>
      </c>
    </row>
    <row r="379" spans="1:20" ht="40.5">
      <c r="A379" s="6" t="s">
        <v>315</v>
      </c>
      <c r="B379" s="8" t="s">
        <v>2752</v>
      </c>
      <c r="C379" s="8" t="s">
        <v>2753</v>
      </c>
      <c r="D379" s="8" t="s">
        <v>2623</v>
      </c>
      <c r="E379" s="19" t="s">
        <v>2788</v>
      </c>
      <c r="F379" s="92">
        <v>230463.73</v>
      </c>
      <c r="G379" s="21">
        <v>44424</v>
      </c>
      <c r="H379" s="8" t="s">
        <v>30</v>
      </c>
      <c r="I379" s="8" t="s">
        <v>30</v>
      </c>
      <c r="J379" s="6" t="s">
        <v>2789</v>
      </c>
      <c r="K379" s="21">
        <v>44440</v>
      </c>
      <c r="L379" s="13" t="s">
        <v>32</v>
      </c>
      <c r="M379" s="14" t="s">
        <v>2790</v>
      </c>
      <c r="N379" s="212"/>
      <c r="O379" s="244"/>
      <c r="P379" s="31">
        <v>230463.73</v>
      </c>
      <c r="Q379" s="8"/>
      <c r="R379" s="78">
        <v>44476</v>
      </c>
      <c r="S379" s="68" t="s">
        <v>154</v>
      </c>
      <c r="T379" s="6" t="s">
        <v>481</v>
      </c>
    </row>
    <row r="380" spans="1:20" ht="54">
      <c r="A380" s="6" t="s">
        <v>78</v>
      </c>
      <c r="B380" s="8" t="s">
        <v>2752</v>
      </c>
      <c r="C380" s="8" t="s">
        <v>2753</v>
      </c>
      <c r="D380" s="8" t="s">
        <v>2623</v>
      </c>
      <c r="E380" s="19" t="s">
        <v>2791</v>
      </c>
      <c r="F380" s="92">
        <v>2472127.33</v>
      </c>
      <c r="G380" s="21">
        <v>44424</v>
      </c>
      <c r="H380" s="8" t="s">
        <v>30</v>
      </c>
      <c r="I380" s="8" t="s">
        <v>30</v>
      </c>
      <c r="J380" s="6" t="s">
        <v>2792</v>
      </c>
      <c r="K380" s="21">
        <v>44435</v>
      </c>
      <c r="L380" s="13" t="s">
        <v>32</v>
      </c>
      <c r="M380" s="14" t="s">
        <v>2793</v>
      </c>
      <c r="N380" s="212"/>
      <c r="O380" s="244"/>
      <c r="P380" s="31">
        <v>2472127.33</v>
      </c>
      <c r="Q380" s="8"/>
      <c r="R380" s="78">
        <v>44476</v>
      </c>
      <c r="S380" s="68" t="s">
        <v>154</v>
      </c>
      <c r="T380" s="6" t="s">
        <v>1235</v>
      </c>
    </row>
    <row r="381" spans="1:20" ht="40.5">
      <c r="A381" s="6" t="s">
        <v>315</v>
      </c>
      <c r="B381" s="8" t="s">
        <v>2752</v>
      </c>
      <c r="C381" s="8" t="s">
        <v>2753</v>
      </c>
      <c r="D381" s="8" t="s">
        <v>2623</v>
      </c>
      <c r="E381" s="19" t="s">
        <v>2794</v>
      </c>
      <c r="F381" s="92">
        <v>370696.43</v>
      </c>
      <c r="G381" s="21">
        <v>44432</v>
      </c>
      <c r="H381" s="8" t="s">
        <v>30</v>
      </c>
      <c r="I381" s="8" t="s">
        <v>30</v>
      </c>
      <c r="J381" s="6" t="s">
        <v>2795</v>
      </c>
      <c r="K381" s="21">
        <v>44462</v>
      </c>
      <c r="L381" s="13" t="s">
        <v>32</v>
      </c>
      <c r="M381" s="14" t="s">
        <v>2796</v>
      </c>
      <c r="N381" s="212"/>
      <c r="O381" s="244"/>
      <c r="P381" s="31">
        <v>370696.43</v>
      </c>
      <c r="Q381" s="8"/>
      <c r="R381" s="18">
        <v>44497</v>
      </c>
      <c r="S381" s="19" t="s">
        <v>184</v>
      </c>
      <c r="T381" s="6" t="s">
        <v>1235</v>
      </c>
    </row>
    <row r="382" spans="1:20" ht="40.5">
      <c r="A382" s="6" t="s">
        <v>142</v>
      </c>
      <c r="B382" s="8" t="s">
        <v>2752</v>
      </c>
      <c r="C382" s="8" t="s">
        <v>2753</v>
      </c>
      <c r="D382" s="8" t="s">
        <v>2623</v>
      </c>
      <c r="E382" s="19" t="s">
        <v>2797</v>
      </c>
      <c r="F382" s="92">
        <v>1934537.4</v>
      </c>
      <c r="G382" s="21">
        <v>44432</v>
      </c>
      <c r="H382" s="8" t="s">
        <v>30</v>
      </c>
      <c r="I382" s="8" t="s">
        <v>30</v>
      </c>
      <c r="J382" s="6" t="s">
        <v>2798</v>
      </c>
      <c r="K382" s="21">
        <v>44438</v>
      </c>
      <c r="L382" s="13" t="s">
        <v>32</v>
      </c>
      <c r="M382" s="224" t="s">
        <v>2799</v>
      </c>
      <c r="N382" s="217"/>
      <c r="O382" s="245"/>
      <c r="P382" s="31">
        <v>1934537.4</v>
      </c>
      <c r="Q382" s="55"/>
      <c r="R382" s="246">
        <v>44476</v>
      </c>
      <c r="S382" s="68" t="s">
        <v>154</v>
      </c>
      <c r="T382" s="6" t="s">
        <v>1235</v>
      </c>
    </row>
    <row r="383" spans="1:20" ht="41.25" customHeight="1">
      <c r="A383" s="253" t="s">
        <v>350</v>
      </c>
      <c r="B383" s="254"/>
      <c r="C383" s="254"/>
      <c r="D383" s="254"/>
      <c r="E383" s="255"/>
      <c r="F383" s="57">
        <f>SUM(F2:F382)</f>
        <v>309509244.70720023</v>
      </c>
      <c r="G383" s="253" t="s">
        <v>350</v>
      </c>
      <c r="H383" s="254"/>
      <c r="I383" s="254"/>
      <c r="J383" s="254"/>
      <c r="K383" s="254"/>
      <c r="L383" s="254"/>
      <c r="M383" s="255"/>
      <c r="N383" s="247">
        <f t="shared" ref="N383:Q383" si="0">SUM(N2:N382)</f>
        <v>61077249.830000013</v>
      </c>
      <c r="O383" s="248">
        <f t="shared" si="0"/>
        <v>90073093.543999985</v>
      </c>
      <c r="P383" s="248">
        <f t="shared" si="0"/>
        <v>96979030.735000014</v>
      </c>
      <c r="Q383" s="248">
        <f t="shared" si="0"/>
        <v>59542646.339999996</v>
      </c>
      <c r="R383" s="59">
        <f>SUM(N383:Q383)</f>
        <v>307672020.449</v>
      </c>
      <c r="S383" s="257"/>
      <c r="T383" s="258"/>
    </row>
    <row r="384" spans="1:20" ht="12.5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250"/>
      <c r="Q384" s="174"/>
      <c r="R384" s="251"/>
      <c r="S384" s="249"/>
      <c r="T384" s="174"/>
    </row>
    <row r="385" spans="1:20" ht="12.5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250"/>
      <c r="Q385" s="174"/>
      <c r="R385" s="251"/>
      <c r="S385" s="249"/>
      <c r="T385" s="174"/>
    </row>
    <row r="386" spans="1:20" ht="12.5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251"/>
      <c r="O386" s="249"/>
      <c r="P386" s="174"/>
    </row>
    <row r="387" spans="1:20" ht="12.5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251"/>
      <c r="O387" s="249"/>
      <c r="P387" s="174"/>
    </row>
    <row r="388" spans="1:20" ht="12.5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251"/>
      <c r="O388" s="249"/>
      <c r="P388" s="174"/>
    </row>
    <row r="389" spans="1:20" ht="12.5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251"/>
      <c r="O389" s="249"/>
      <c r="P389" s="174"/>
    </row>
    <row r="390" spans="1:20" ht="12.5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250"/>
      <c r="Q390" s="174"/>
      <c r="R390" s="251"/>
      <c r="S390" s="249"/>
      <c r="T390" s="174"/>
    </row>
    <row r="391" spans="1:20" ht="12.5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174"/>
      <c r="P391" s="250"/>
      <c r="Q391" s="174"/>
      <c r="R391" s="251"/>
      <c r="S391" s="249"/>
      <c r="T391" s="174"/>
    </row>
    <row r="392" spans="1:20" ht="12.5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250"/>
      <c r="Q392" s="174"/>
      <c r="R392" s="251"/>
      <c r="S392" s="249"/>
      <c r="T392" s="174"/>
    </row>
    <row r="393" spans="1:20" ht="12.5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250"/>
      <c r="Q393" s="174"/>
      <c r="R393" s="251"/>
      <c r="S393" s="249"/>
      <c r="T393" s="174"/>
    </row>
    <row r="394" spans="1:20" ht="12.5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250"/>
      <c r="Q394" s="174"/>
      <c r="R394" s="251"/>
      <c r="S394" s="249"/>
      <c r="T394" s="174"/>
    </row>
    <row r="395" spans="1:20" ht="12.5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250"/>
      <c r="Q395" s="174"/>
      <c r="R395" s="251"/>
      <c r="S395" s="249"/>
      <c r="T395" s="174"/>
    </row>
    <row r="396" spans="1:20" ht="12.5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250"/>
      <c r="Q396" s="174"/>
      <c r="R396" s="251"/>
      <c r="S396" s="249"/>
      <c r="T396" s="174"/>
    </row>
    <row r="397" spans="1:20" ht="12.5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250"/>
      <c r="Q397" s="174"/>
      <c r="R397" s="251"/>
      <c r="S397" s="249"/>
      <c r="T397" s="174"/>
    </row>
    <row r="398" spans="1:20" ht="12.5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250"/>
      <c r="Q398" s="174"/>
      <c r="R398" s="251"/>
      <c r="S398" s="249"/>
      <c r="T398" s="174"/>
    </row>
    <row r="399" spans="1:20" ht="12.5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250"/>
      <c r="Q399" s="174"/>
      <c r="R399" s="251"/>
      <c r="S399" s="249"/>
      <c r="T399" s="174"/>
    </row>
    <row r="400" spans="1:20" ht="12.5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250"/>
      <c r="Q400" s="174"/>
      <c r="R400" s="251"/>
      <c r="S400" s="249"/>
      <c r="T400" s="174"/>
    </row>
    <row r="401" spans="1:20" ht="12.5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250"/>
      <c r="Q401" s="174"/>
      <c r="R401" s="251"/>
      <c r="S401" s="249"/>
      <c r="T401" s="174"/>
    </row>
    <row r="402" spans="1:20" ht="12.5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250"/>
      <c r="Q402" s="174"/>
      <c r="R402" s="251"/>
      <c r="S402" s="249"/>
      <c r="T402" s="174"/>
    </row>
    <row r="403" spans="1:20" ht="12.5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250"/>
      <c r="Q403" s="174"/>
      <c r="R403" s="251"/>
      <c r="S403" s="249"/>
      <c r="T403" s="174"/>
    </row>
    <row r="404" spans="1:20" ht="12.5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250"/>
      <c r="Q404" s="174"/>
      <c r="R404" s="251"/>
      <c r="S404" s="249"/>
      <c r="T404" s="174"/>
    </row>
    <row r="405" spans="1:20" ht="12.5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250"/>
      <c r="Q405" s="174"/>
      <c r="R405" s="251"/>
      <c r="S405" s="249"/>
      <c r="T405" s="174"/>
    </row>
    <row r="406" spans="1:20" ht="12.5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250"/>
      <c r="Q406" s="174"/>
      <c r="R406" s="251"/>
      <c r="S406" s="249"/>
      <c r="T406" s="174"/>
    </row>
    <row r="407" spans="1:20" ht="12.5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174"/>
      <c r="P407" s="250"/>
      <c r="Q407" s="174"/>
      <c r="R407" s="251"/>
      <c r="S407" s="249"/>
      <c r="T407" s="174"/>
    </row>
    <row r="408" spans="1:20" ht="12.5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174"/>
      <c r="P408" s="250"/>
      <c r="Q408" s="174"/>
      <c r="R408" s="251"/>
      <c r="S408" s="249"/>
      <c r="T408" s="174"/>
    </row>
    <row r="409" spans="1:20" ht="12.5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174"/>
      <c r="P409" s="250"/>
      <c r="Q409" s="174"/>
      <c r="R409" s="251"/>
      <c r="S409" s="249"/>
      <c r="T409" s="174"/>
    </row>
    <row r="410" spans="1:20" ht="12.5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250"/>
      <c r="Q410" s="174"/>
      <c r="R410" s="251"/>
      <c r="S410" s="249"/>
      <c r="T410" s="174"/>
    </row>
    <row r="411" spans="1:20" ht="12.5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250"/>
      <c r="Q411" s="174"/>
      <c r="R411" s="251"/>
      <c r="S411" s="249"/>
      <c r="T411" s="174"/>
    </row>
    <row r="412" spans="1:20" ht="12.5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250"/>
      <c r="Q412" s="174"/>
      <c r="R412" s="251"/>
      <c r="S412" s="249"/>
      <c r="T412" s="174"/>
    </row>
    <row r="413" spans="1:20" ht="12.5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250"/>
      <c r="Q413" s="174"/>
      <c r="R413" s="251"/>
      <c r="S413" s="249"/>
      <c r="T413" s="174"/>
    </row>
    <row r="414" spans="1:20" ht="12.5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250"/>
      <c r="Q414" s="174"/>
      <c r="R414" s="251"/>
      <c r="S414" s="249"/>
      <c r="T414" s="174"/>
    </row>
    <row r="415" spans="1:20" ht="12.5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250"/>
      <c r="Q415" s="174"/>
      <c r="R415" s="251"/>
      <c r="S415" s="249"/>
      <c r="T415" s="174"/>
    </row>
    <row r="416" spans="1:20" ht="12.5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250"/>
      <c r="Q416" s="174"/>
      <c r="R416" s="251"/>
      <c r="S416" s="249"/>
      <c r="T416" s="174"/>
    </row>
    <row r="417" spans="1:20" ht="12.5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250"/>
      <c r="Q417" s="174"/>
      <c r="R417" s="251"/>
      <c r="S417" s="249"/>
      <c r="T417" s="174"/>
    </row>
    <row r="418" spans="1:20" ht="12.5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174"/>
      <c r="P418" s="250"/>
      <c r="Q418" s="174"/>
      <c r="R418" s="251"/>
      <c r="S418" s="249"/>
      <c r="T418" s="174"/>
    </row>
    <row r="419" spans="1:20" ht="12.5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250"/>
      <c r="Q419" s="174"/>
      <c r="R419" s="251"/>
      <c r="S419" s="249"/>
      <c r="T419" s="174"/>
    </row>
    <row r="420" spans="1:20" ht="12.5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250"/>
      <c r="Q420" s="174"/>
      <c r="R420" s="251"/>
      <c r="S420" s="249"/>
      <c r="T420" s="174"/>
    </row>
    <row r="421" spans="1:20" ht="12.5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250"/>
      <c r="Q421" s="174"/>
      <c r="R421" s="251"/>
      <c r="S421" s="249"/>
      <c r="T421" s="174"/>
    </row>
    <row r="422" spans="1:20" ht="12.5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250"/>
      <c r="Q422" s="174"/>
      <c r="R422" s="251"/>
      <c r="S422" s="249"/>
      <c r="T422" s="174"/>
    </row>
    <row r="423" spans="1:20" ht="12.5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250"/>
      <c r="Q423" s="174"/>
      <c r="R423" s="251"/>
      <c r="S423" s="249"/>
      <c r="T423" s="174"/>
    </row>
    <row r="424" spans="1:20" ht="12.5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250"/>
      <c r="Q424" s="174"/>
      <c r="R424" s="251"/>
      <c r="S424" s="249"/>
      <c r="T424" s="174"/>
    </row>
    <row r="425" spans="1:20" ht="12.5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250"/>
      <c r="Q425" s="174"/>
      <c r="R425" s="251"/>
      <c r="S425" s="249"/>
      <c r="T425" s="174"/>
    </row>
    <row r="426" spans="1:20" ht="12.5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250"/>
      <c r="Q426" s="174"/>
      <c r="R426" s="251"/>
      <c r="S426" s="249"/>
      <c r="T426" s="174"/>
    </row>
    <row r="427" spans="1:20" ht="12.5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250"/>
      <c r="Q427" s="174"/>
      <c r="R427" s="251"/>
      <c r="S427" s="249"/>
      <c r="T427" s="174"/>
    </row>
    <row r="428" spans="1:20" ht="12.5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250"/>
      <c r="Q428" s="174"/>
      <c r="R428" s="251"/>
      <c r="S428" s="249"/>
      <c r="T428" s="174"/>
    </row>
    <row r="429" spans="1:20" ht="12.5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250"/>
      <c r="Q429" s="174"/>
      <c r="R429" s="251"/>
      <c r="S429" s="249"/>
      <c r="T429" s="174"/>
    </row>
    <row r="430" spans="1:20" ht="12.5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174"/>
      <c r="P430" s="250"/>
      <c r="Q430" s="174"/>
      <c r="R430" s="251"/>
      <c r="S430" s="249"/>
      <c r="T430" s="174"/>
    </row>
    <row r="431" spans="1:20" ht="12.5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250"/>
      <c r="Q431" s="174"/>
      <c r="R431" s="251"/>
      <c r="S431" s="249"/>
      <c r="T431" s="174"/>
    </row>
    <row r="432" spans="1:20" ht="12.5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250"/>
      <c r="Q432" s="174"/>
      <c r="R432" s="251"/>
      <c r="S432" s="249"/>
      <c r="T432" s="174"/>
    </row>
    <row r="433" spans="1:20" ht="12.5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250"/>
      <c r="Q433" s="174"/>
      <c r="R433" s="251"/>
      <c r="S433" s="249"/>
      <c r="T433" s="174"/>
    </row>
    <row r="434" spans="1:20" ht="12.5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174"/>
      <c r="P434" s="250"/>
      <c r="Q434" s="174"/>
      <c r="R434" s="251"/>
      <c r="S434" s="249"/>
      <c r="T434" s="174"/>
    </row>
    <row r="435" spans="1:20" ht="12.5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250"/>
      <c r="Q435" s="174"/>
      <c r="R435" s="251"/>
      <c r="S435" s="249"/>
      <c r="T435" s="174"/>
    </row>
    <row r="436" spans="1:20" ht="12.5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250"/>
      <c r="Q436" s="174"/>
      <c r="R436" s="251"/>
      <c r="S436" s="249"/>
      <c r="T436" s="174"/>
    </row>
    <row r="437" spans="1:20" ht="12.5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250"/>
      <c r="Q437" s="174"/>
      <c r="R437" s="251"/>
      <c r="S437" s="249"/>
      <c r="T437" s="174"/>
    </row>
    <row r="438" spans="1:20" ht="12.5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250"/>
      <c r="Q438" s="174"/>
      <c r="R438" s="251"/>
      <c r="S438" s="249"/>
      <c r="T438" s="174"/>
    </row>
    <row r="439" spans="1:20" ht="12.5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250"/>
      <c r="Q439" s="174"/>
      <c r="R439" s="251"/>
      <c r="S439" s="249"/>
      <c r="T439" s="174"/>
    </row>
    <row r="440" spans="1:20" ht="12.5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250"/>
      <c r="Q440" s="174"/>
      <c r="R440" s="251"/>
      <c r="S440" s="249"/>
      <c r="T440" s="174"/>
    </row>
    <row r="441" spans="1:20" ht="12.5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250"/>
      <c r="Q441" s="174"/>
      <c r="R441" s="251"/>
      <c r="S441" s="249"/>
      <c r="T441" s="174"/>
    </row>
    <row r="442" spans="1:20" ht="12.5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250"/>
      <c r="Q442" s="174"/>
      <c r="R442" s="251"/>
      <c r="S442" s="249"/>
      <c r="T442" s="174"/>
    </row>
    <row r="443" spans="1:20" ht="12.5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250"/>
      <c r="Q443" s="174"/>
      <c r="R443" s="251"/>
      <c r="S443" s="249"/>
      <c r="T443" s="174"/>
    </row>
    <row r="444" spans="1:20" ht="12.5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250"/>
      <c r="Q444" s="174"/>
      <c r="R444" s="251"/>
      <c r="S444" s="249"/>
      <c r="T444" s="174"/>
    </row>
    <row r="445" spans="1:20" ht="12.5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250"/>
      <c r="Q445" s="174"/>
      <c r="R445" s="251"/>
      <c r="S445" s="249"/>
      <c r="T445" s="174"/>
    </row>
    <row r="446" spans="1:20" ht="12.5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250"/>
      <c r="Q446" s="174"/>
      <c r="R446" s="251"/>
      <c r="S446" s="249"/>
      <c r="T446" s="174"/>
    </row>
    <row r="447" spans="1:20" ht="12.5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250"/>
      <c r="Q447" s="174"/>
      <c r="R447" s="251"/>
      <c r="S447" s="249"/>
      <c r="T447" s="174"/>
    </row>
    <row r="448" spans="1:20" ht="12.5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250"/>
      <c r="Q448" s="174"/>
      <c r="R448" s="251"/>
      <c r="S448" s="249"/>
      <c r="T448" s="174"/>
    </row>
    <row r="449" spans="1:20" ht="12.5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250"/>
      <c r="Q449" s="174"/>
      <c r="R449" s="251"/>
      <c r="S449" s="249"/>
      <c r="T449" s="174"/>
    </row>
    <row r="450" spans="1:20" ht="12.5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250"/>
      <c r="Q450" s="174"/>
      <c r="R450" s="251"/>
      <c r="S450" s="249"/>
      <c r="T450" s="174"/>
    </row>
    <row r="451" spans="1:20" ht="12.5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250"/>
      <c r="Q451" s="174"/>
      <c r="R451" s="251"/>
      <c r="S451" s="249"/>
      <c r="T451" s="174"/>
    </row>
    <row r="452" spans="1:20" ht="12.5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250"/>
      <c r="Q452" s="174"/>
      <c r="R452" s="251"/>
      <c r="S452" s="249"/>
      <c r="T452" s="174"/>
    </row>
    <row r="453" spans="1:20" ht="12.5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250"/>
      <c r="Q453" s="174"/>
      <c r="R453" s="251"/>
      <c r="S453" s="249"/>
      <c r="T453" s="174"/>
    </row>
    <row r="454" spans="1:20" ht="12.5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250"/>
      <c r="Q454" s="174"/>
      <c r="R454" s="251"/>
      <c r="S454" s="249"/>
      <c r="T454" s="174"/>
    </row>
    <row r="455" spans="1:20" ht="12.5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250"/>
      <c r="Q455" s="174"/>
      <c r="R455" s="251"/>
      <c r="S455" s="249"/>
      <c r="T455" s="174"/>
    </row>
    <row r="456" spans="1:20" ht="12.5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250"/>
      <c r="Q456" s="174"/>
      <c r="R456" s="251"/>
      <c r="S456" s="249"/>
      <c r="T456" s="174"/>
    </row>
    <row r="457" spans="1:20" ht="12.5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250"/>
      <c r="Q457" s="174"/>
      <c r="R457" s="251"/>
      <c r="S457" s="249"/>
      <c r="T457" s="174"/>
    </row>
    <row r="458" spans="1:20" ht="12.5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250"/>
      <c r="Q458" s="174"/>
      <c r="R458" s="251"/>
      <c r="S458" s="249"/>
      <c r="T458" s="174"/>
    </row>
    <row r="459" spans="1:20" ht="12.5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250"/>
      <c r="Q459" s="174"/>
      <c r="R459" s="251"/>
      <c r="S459" s="249"/>
      <c r="T459" s="174"/>
    </row>
    <row r="460" spans="1:20" ht="12.5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250"/>
      <c r="Q460" s="174"/>
      <c r="R460" s="251"/>
      <c r="S460" s="249"/>
      <c r="T460" s="174"/>
    </row>
    <row r="461" spans="1:20" ht="12.5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250"/>
      <c r="Q461" s="174"/>
      <c r="R461" s="251"/>
      <c r="S461" s="249"/>
      <c r="T461" s="174"/>
    </row>
    <row r="462" spans="1:20" ht="12.5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250"/>
      <c r="Q462" s="174"/>
      <c r="R462" s="251"/>
      <c r="S462" s="249"/>
      <c r="T462" s="174"/>
    </row>
    <row r="463" spans="1:20" ht="12.5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250"/>
      <c r="Q463" s="174"/>
      <c r="R463" s="251"/>
      <c r="S463" s="249"/>
      <c r="T463" s="174"/>
    </row>
    <row r="464" spans="1:20" ht="12.5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174"/>
      <c r="P464" s="250"/>
      <c r="Q464" s="174"/>
      <c r="R464" s="251"/>
      <c r="S464" s="249"/>
      <c r="T464" s="174"/>
    </row>
    <row r="465" spans="1:20" ht="12.5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250"/>
      <c r="Q465" s="174"/>
      <c r="R465" s="251"/>
      <c r="S465" s="249"/>
      <c r="T465" s="174"/>
    </row>
    <row r="466" spans="1:20" ht="12.5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250"/>
      <c r="Q466" s="174"/>
      <c r="R466" s="251"/>
      <c r="S466" s="249"/>
      <c r="T466" s="174"/>
    </row>
    <row r="467" spans="1:20" ht="12.5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250"/>
      <c r="Q467" s="174"/>
      <c r="R467" s="251"/>
      <c r="S467" s="249"/>
      <c r="T467" s="174"/>
    </row>
    <row r="468" spans="1:20" ht="12.5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250"/>
      <c r="Q468" s="174"/>
      <c r="R468" s="251"/>
      <c r="S468" s="249"/>
      <c r="T468" s="174"/>
    </row>
    <row r="469" spans="1:20" ht="12.5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250"/>
      <c r="Q469" s="174"/>
      <c r="R469" s="251"/>
      <c r="S469" s="249"/>
      <c r="T469" s="174"/>
    </row>
    <row r="470" spans="1:20" ht="12.5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250"/>
      <c r="Q470" s="174"/>
      <c r="R470" s="251"/>
      <c r="S470" s="249"/>
      <c r="T470" s="174"/>
    </row>
    <row r="471" spans="1:20" ht="12.5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250"/>
      <c r="Q471" s="174"/>
      <c r="R471" s="251"/>
      <c r="S471" s="249"/>
      <c r="T471" s="174"/>
    </row>
    <row r="472" spans="1:20" ht="12.5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250"/>
      <c r="Q472" s="174"/>
      <c r="R472" s="251"/>
      <c r="S472" s="249"/>
      <c r="T472" s="174"/>
    </row>
    <row r="473" spans="1:20" ht="12.5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250"/>
      <c r="Q473" s="174"/>
      <c r="R473" s="251"/>
      <c r="S473" s="249"/>
      <c r="T473" s="174"/>
    </row>
    <row r="474" spans="1:20" ht="12.5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250"/>
      <c r="Q474" s="174"/>
      <c r="R474" s="251"/>
      <c r="S474" s="249"/>
      <c r="T474" s="174"/>
    </row>
    <row r="475" spans="1:20" ht="12.5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250"/>
      <c r="Q475" s="174"/>
      <c r="R475" s="251"/>
      <c r="S475" s="249"/>
      <c r="T475" s="174"/>
    </row>
    <row r="476" spans="1:20" ht="12.5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250"/>
      <c r="Q476" s="174"/>
      <c r="R476" s="251"/>
      <c r="S476" s="249"/>
      <c r="T476" s="174"/>
    </row>
    <row r="477" spans="1:20" ht="12.5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250"/>
      <c r="Q477" s="174"/>
      <c r="R477" s="251"/>
      <c r="S477" s="249"/>
      <c r="T477" s="174"/>
    </row>
    <row r="478" spans="1:20" ht="12.5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250"/>
      <c r="Q478" s="174"/>
      <c r="R478" s="251"/>
      <c r="S478" s="249"/>
      <c r="T478" s="174"/>
    </row>
    <row r="479" spans="1:20" ht="12.5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250"/>
      <c r="Q479" s="174"/>
      <c r="R479" s="251"/>
      <c r="S479" s="249"/>
      <c r="T479" s="174"/>
    </row>
    <row r="480" spans="1:20" ht="12.5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174"/>
      <c r="P480" s="250"/>
      <c r="Q480" s="174"/>
      <c r="R480" s="251"/>
      <c r="S480" s="249"/>
      <c r="T480" s="174"/>
    </row>
    <row r="481" spans="1:20" ht="12.5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250"/>
      <c r="Q481" s="174"/>
      <c r="R481" s="251"/>
      <c r="S481" s="249"/>
      <c r="T481" s="174"/>
    </row>
    <row r="482" spans="1:20" ht="12.5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174"/>
      <c r="P482" s="250"/>
      <c r="Q482" s="174"/>
      <c r="R482" s="251"/>
      <c r="S482" s="249"/>
      <c r="T482" s="174"/>
    </row>
    <row r="483" spans="1:20" ht="12.5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250"/>
      <c r="Q483" s="174"/>
      <c r="R483" s="251"/>
      <c r="S483" s="249"/>
      <c r="T483" s="174"/>
    </row>
    <row r="484" spans="1:20" ht="12.5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250"/>
      <c r="Q484" s="174"/>
      <c r="R484" s="251"/>
      <c r="S484" s="249"/>
      <c r="T484" s="174"/>
    </row>
    <row r="485" spans="1:20" ht="12.5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250"/>
      <c r="Q485" s="174"/>
      <c r="R485" s="251"/>
      <c r="S485" s="249"/>
      <c r="T485" s="174"/>
    </row>
    <row r="486" spans="1:20" ht="12.5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250"/>
      <c r="Q486" s="174"/>
      <c r="R486" s="251"/>
      <c r="S486" s="249"/>
      <c r="T486" s="174"/>
    </row>
    <row r="487" spans="1:20" ht="12.5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250"/>
      <c r="Q487" s="174"/>
      <c r="R487" s="251"/>
      <c r="S487" s="249"/>
      <c r="T487" s="174"/>
    </row>
    <row r="488" spans="1:20" ht="12.5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250"/>
      <c r="Q488" s="174"/>
      <c r="R488" s="251"/>
      <c r="S488" s="249"/>
      <c r="T488" s="174"/>
    </row>
    <row r="489" spans="1:20" ht="12.5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250"/>
      <c r="Q489" s="174"/>
      <c r="R489" s="251"/>
      <c r="S489" s="249"/>
      <c r="T489" s="174"/>
    </row>
    <row r="490" spans="1:20" ht="12.5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250"/>
      <c r="Q490" s="174"/>
      <c r="R490" s="251"/>
      <c r="S490" s="249"/>
      <c r="T490" s="174"/>
    </row>
    <row r="491" spans="1:20" ht="12.5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250"/>
      <c r="Q491" s="174"/>
      <c r="R491" s="251"/>
      <c r="S491" s="249"/>
      <c r="T491" s="174"/>
    </row>
    <row r="492" spans="1:20" ht="12.5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250"/>
      <c r="Q492" s="174"/>
      <c r="R492" s="251"/>
      <c r="S492" s="249"/>
      <c r="T492" s="174"/>
    </row>
    <row r="493" spans="1:20" ht="12.5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250"/>
      <c r="Q493" s="174"/>
      <c r="R493" s="251"/>
      <c r="S493" s="249"/>
      <c r="T493" s="174"/>
    </row>
    <row r="494" spans="1:20" ht="12.5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250"/>
      <c r="Q494" s="174"/>
      <c r="R494" s="251"/>
      <c r="S494" s="249"/>
      <c r="T494" s="174"/>
    </row>
    <row r="495" spans="1:20" ht="12.5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250"/>
      <c r="Q495" s="174"/>
      <c r="R495" s="251"/>
      <c r="S495" s="249"/>
      <c r="T495" s="174"/>
    </row>
    <row r="496" spans="1:20" ht="12.5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250"/>
      <c r="Q496" s="174"/>
      <c r="R496" s="251"/>
      <c r="S496" s="249"/>
      <c r="T496" s="174"/>
    </row>
    <row r="497" spans="1:20" ht="12.5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250"/>
      <c r="Q497" s="174"/>
      <c r="R497" s="251"/>
      <c r="S497" s="249"/>
      <c r="T497" s="174"/>
    </row>
    <row r="498" spans="1:20" ht="12.5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250"/>
      <c r="Q498" s="174"/>
      <c r="R498" s="251"/>
      <c r="S498" s="249"/>
      <c r="T498" s="174"/>
    </row>
    <row r="499" spans="1:20" ht="12.5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250"/>
      <c r="Q499" s="174"/>
      <c r="R499" s="251"/>
      <c r="S499" s="249"/>
      <c r="T499" s="174"/>
    </row>
    <row r="500" spans="1:20" ht="12.5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250"/>
      <c r="Q500" s="174"/>
      <c r="R500" s="251"/>
      <c r="S500" s="249"/>
      <c r="T500" s="174"/>
    </row>
    <row r="501" spans="1:20" ht="12.5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250"/>
      <c r="Q501" s="174"/>
      <c r="R501" s="251"/>
      <c r="S501" s="249"/>
      <c r="T501" s="174"/>
    </row>
    <row r="502" spans="1:20" ht="12.5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250"/>
      <c r="Q502" s="174"/>
      <c r="R502" s="251"/>
      <c r="S502" s="249"/>
      <c r="T502" s="174"/>
    </row>
    <row r="503" spans="1:20" ht="12.5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250"/>
      <c r="Q503" s="174"/>
      <c r="R503" s="251"/>
      <c r="S503" s="249"/>
      <c r="T503" s="174"/>
    </row>
    <row r="504" spans="1:20" ht="12.5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250"/>
      <c r="Q504" s="174"/>
      <c r="R504" s="251"/>
      <c r="S504" s="249"/>
      <c r="T504" s="174"/>
    </row>
    <row r="505" spans="1:20" ht="12.5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250"/>
      <c r="Q505" s="174"/>
      <c r="R505" s="251"/>
      <c r="S505" s="249"/>
      <c r="T505" s="174"/>
    </row>
    <row r="506" spans="1:20" ht="12.5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250"/>
      <c r="Q506" s="174"/>
      <c r="R506" s="251"/>
      <c r="S506" s="249"/>
      <c r="T506" s="174"/>
    </row>
    <row r="507" spans="1:20" ht="12.5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250"/>
      <c r="Q507" s="174"/>
      <c r="R507" s="251"/>
      <c r="S507" s="249"/>
      <c r="T507" s="174"/>
    </row>
    <row r="508" spans="1:20" ht="12.5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174"/>
      <c r="P508" s="250"/>
      <c r="Q508" s="174"/>
      <c r="R508" s="251"/>
      <c r="S508" s="249"/>
      <c r="T508" s="174"/>
    </row>
    <row r="509" spans="1:20" ht="12.5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250"/>
      <c r="Q509" s="174"/>
      <c r="R509" s="251"/>
      <c r="S509" s="249"/>
      <c r="T509" s="174"/>
    </row>
    <row r="510" spans="1:20" ht="12.5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250"/>
      <c r="Q510" s="174"/>
      <c r="R510" s="251"/>
      <c r="S510" s="249"/>
      <c r="T510" s="174"/>
    </row>
    <row r="511" spans="1:20" ht="12.5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250"/>
      <c r="Q511" s="174"/>
      <c r="R511" s="251"/>
      <c r="S511" s="249"/>
      <c r="T511" s="174"/>
    </row>
    <row r="512" spans="1:20" ht="12.5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174"/>
      <c r="P512" s="250"/>
      <c r="Q512" s="174"/>
      <c r="R512" s="251"/>
      <c r="S512" s="249"/>
      <c r="T512" s="174"/>
    </row>
    <row r="513" spans="1:20" ht="12.5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250"/>
      <c r="Q513" s="174"/>
      <c r="R513" s="251"/>
      <c r="S513" s="249"/>
      <c r="T513" s="174"/>
    </row>
    <row r="514" spans="1:20" ht="12.5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174"/>
      <c r="P514" s="250"/>
      <c r="Q514" s="174"/>
      <c r="R514" s="251"/>
      <c r="S514" s="249"/>
      <c r="T514" s="174"/>
    </row>
    <row r="515" spans="1:20" ht="12.5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250"/>
      <c r="Q515" s="174"/>
      <c r="R515" s="251"/>
      <c r="S515" s="249"/>
      <c r="T515" s="174"/>
    </row>
    <row r="516" spans="1:20" ht="12.5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174"/>
      <c r="P516" s="250"/>
      <c r="Q516" s="174"/>
      <c r="R516" s="251"/>
      <c r="S516" s="249"/>
      <c r="T516" s="174"/>
    </row>
    <row r="517" spans="1:20" ht="12.5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250"/>
      <c r="Q517" s="174"/>
      <c r="R517" s="251"/>
      <c r="S517" s="249"/>
      <c r="T517" s="174"/>
    </row>
    <row r="518" spans="1:20" ht="12.5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174"/>
      <c r="P518" s="250"/>
      <c r="Q518" s="174"/>
      <c r="R518" s="251"/>
      <c r="S518" s="249"/>
      <c r="T518" s="174"/>
    </row>
    <row r="519" spans="1:20" ht="12.5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250"/>
      <c r="Q519" s="174"/>
      <c r="R519" s="251"/>
      <c r="S519" s="249"/>
      <c r="T519" s="174"/>
    </row>
    <row r="520" spans="1:20" ht="12.5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250"/>
      <c r="Q520" s="174"/>
      <c r="R520" s="251"/>
      <c r="S520" s="249"/>
      <c r="T520" s="174"/>
    </row>
    <row r="521" spans="1:20" ht="12.5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250"/>
      <c r="Q521" s="174"/>
      <c r="R521" s="251"/>
      <c r="S521" s="249"/>
      <c r="T521" s="174"/>
    </row>
    <row r="522" spans="1:20" ht="12.5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174"/>
      <c r="P522" s="250"/>
      <c r="Q522" s="174"/>
      <c r="R522" s="251"/>
      <c r="S522" s="249"/>
      <c r="T522" s="174"/>
    </row>
    <row r="523" spans="1:20" ht="12.5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250"/>
      <c r="Q523" s="174"/>
      <c r="R523" s="251"/>
      <c r="S523" s="249"/>
      <c r="T523" s="174"/>
    </row>
    <row r="524" spans="1:20" ht="12.5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250"/>
      <c r="Q524" s="174"/>
      <c r="R524" s="251"/>
      <c r="S524" s="249"/>
      <c r="T524" s="174"/>
    </row>
    <row r="525" spans="1:20" ht="12.5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250"/>
      <c r="Q525" s="174"/>
      <c r="R525" s="251"/>
      <c r="S525" s="249"/>
      <c r="T525" s="174"/>
    </row>
    <row r="526" spans="1:20" ht="12.5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250"/>
      <c r="Q526" s="174"/>
      <c r="R526" s="251"/>
      <c r="S526" s="249"/>
      <c r="T526" s="174"/>
    </row>
    <row r="527" spans="1:20" ht="12.5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250"/>
      <c r="Q527" s="174"/>
      <c r="R527" s="251"/>
      <c r="S527" s="249"/>
      <c r="T527" s="174"/>
    </row>
    <row r="528" spans="1:20" ht="12.5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250"/>
      <c r="Q528" s="174"/>
      <c r="R528" s="251"/>
      <c r="S528" s="249"/>
      <c r="T528" s="174"/>
    </row>
    <row r="529" spans="1:20" ht="12.5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250"/>
      <c r="Q529" s="174"/>
      <c r="R529" s="251"/>
      <c r="S529" s="249"/>
      <c r="T529" s="174"/>
    </row>
    <row r="530" spans="1:20" ht="12.5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250"/>
      <c r="Q530" s="174"/>
      <c r="R530" s="251"/>
      <c r="S530" s="249"/>
      <c r="T530" s="174"/>
    </row>
    <row r="531" spans="1:20" ht="12.5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250"/>
      <c r="Q531" s="174"/>
      <c r="R531" s="251"/>
      <c r="S531" s="249"/>
      <c r="T531" s="174"/>
    </row>
    <row r="532" spans="1:20" ht="12.5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174"/>
      <c r="P532" s="250"/>
      <c r="Q532" s="174"/>
      <c r="R532" s="251"/>
      <c r="S532" s="249"/>
      <c r="T532" s="174"/>
    </row>
    <row r="533" spans="1:20" ht="12.5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250"/>
      <c r="Q533" s="174"/>
      <c r="R533" s="251"/>
      <c r="S533" s="249"/>
      <c r="T533" s="174"/>
    </row>
    <row r="534" spans="1:20" ht="12.5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174"/>
      <c r="P534" s="250"/>
      <c r="Q534" s="174"/>
      <c r="R534" s="251"/>
      <c r="S534" s="249"/>
      <c r="T534" s="174"/>
    </row>
    <row r="535" spans="1:20" ht="12.5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250"/>
      <c r="Q535" s="174"/>
      <c r="R535" s="251"/>
      <c r="S535" s="249"/>
      <c r="T535" s="174"/>
    </row>
    <row r="536" spans="1:20" ht="12.5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250"/>
      <c r="Q536" s="174"/>
      <c r="R536" s="251"/>
      <c r="S536" s="249"/>
      <c r="T536" s="174"/>
    </row>
    <row r="537" spans="1:20" ht="12.5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250"/>
      <c r="Q537" s="174"/>
      <c r="R537" s="251"/>
      <c r="S537" s="249"/>
      <c r="T537" s="174"/>
    </row>
    <row r="538" spans="1:20" ht="12.5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174"/>
      <c r="P538" s="250"/>
      <c r="Q538" s="174"/>
      <c r="R538" s="251"/>
      <c r="S538" s="249"/>
      <c r="T538" s="174"/>
    </row>
    <row r="539" spans="1:20" ht="12.5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250"/>
      <c r="Q539" s="174"/>
      <c r="R539" s="251"/>
      <c r="S539" s="249"/>
      <c r="T539" s="174"/>
    </row>
    <row r="540" spans="1:20" ht="12.5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174"/>
      <c r="P540" s="250"/>
      <c r="Q540" s="174"/>
      <c r="R540" s="251"/>
      <c r="S540" s="249"/>
      <c r="T540" s="174"/>
    </row>
    <row r="541" spans="1:20" ht="12.5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250"/>
      <c r="Q541" s="174"/>
      <c r="R541" s="251"/>
      <c r="S541" s="249"/>
      <c r="T541" s="174"/>
    </row>
    <row r="542" spans="1:20" ht="12.5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174"/>
      <c r="P542" s="250"/>
      <c r="Q542" s="174"/>
      <c r="R542" s="251"/>
      <c r="S542" s="249"/>
      <c r="T542" s="174"/>
    </row>
    <row r="543" spans="1:20" ht="12.5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250"/>
      <c r="Q543" s="174"/>
      <c r="R543" s="251"/>
      <c r="S543" s="249"/>
      <c r="T543" s="174"/>
    </row>
    <row r="544" spans="1:20" ht="12.5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174"/>
      <c r="P544" s="250"/>
      <c r="Q544" s="174"/>
      <c r="R544" s="251"/>
      <c r="S544" s="249"/>
      <c r="T544" s="174"/>
    </row>
    <row r="545" spans="1:20" ht="12.5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250"/>
      <c r="Q545" s="174"/>
      <c r="R545" s="251"/>
      <c r="S545" s="249"/>
      <c r="T545" s="174"/>
    </row>
    <row r="546" spans="1:20" ht="12.5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174"/>
      <c r="P546" s="250"/>
      <c r="Q546" s="174"/>
      <c r="R546" s="251"/>
      <c r="S546" s="249"/>
      <c r="T546" s="174"/>
    </row>
    <row r="547" spans="1:20" ht="12.5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250"/>
      <c r="Q547" s="174"/>
      <c r="R547" s="251"/>
      <c r="S547" s="249"/>
      <c r="T547" s="174"/>
    </row>
    <row r="548" spans="1:20" ht="12.5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250"/>
      <c r="Q548" s="174"/>
      <c r="R548" s="251"/>
      <c r="S548" s="249"/>
      <c r="T548" s="174"/>
    </row>
    <row r="549" spans="1:20" ht="12.5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250"/>
      <c r="Q549" s="174"/>
      <c r="R549" s="251"/>
      <c r="S549" s="249"/>
      <c r="T549" s="174"/>
    </row>
    <row r="550" spans="1:20" ht="12.5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250"/>
      <c r="Q550" s="174"/>
      <c r="R550" s="251"/>
      <c r="S550" s="249"/>
      <c r="T550" s="174"/>
    </row>
    <row r="551" spans="1:20" ht="12.5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250"/>
      <c r="Q551" s="174"/>
      <c r="R551" s="251"/>
      <c r="S551" s="249"/>
      <c r="T551" s="174"/>
    </row>
    <row r="552" spans="1:20" ht="12.5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250"/>
      <c r="Q552" s="174"/>
      <c r="R552" s="251"/>
      <c r="S552" s="249"/>
      <c r="T552" s="174"/>
    </row>
    <row r="553" spans="1:20" ht="12.5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250"/>
      <c r="Q553" s="174"/>
      <c r="R553" s="251"/>
      <c r="S553" s="249"/>
      <c r="T553" s="174"/>
    </row>
    <row r="554" spans="1:20" ht="12.5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250"/>
      <c r="Q554" s="174"/>
      <c r="R554" s="251"/>
      <c r="S554" s="249"/>
      <c r="T554" s="174"/>
    </row>
    <row r="555" spans="1:20" ht="12.5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250"/>
      <c r="Q555" s="174"/>
      <c r="R555" s="251"/>
      <c r="S555" s="249"/>
      <c r="T555" s="174"/>
    </row>
    <row r="556" spans="1:20" ht="12.5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174"/>
      <c r="P556" s="250"/>
      <c r="Q556" s="174"/>
      <c r="R556" s="251"/>
      <c r="S556" s="249"/>
      <c r="T556" s="174"/>
    </row>
    <row r="557" spans="1:20" ht="12.5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250"/>
      <c r="Q557" s="174"/>
      <c r="R557" s="251"/>
      <c r="S557" s="249"/>
      <c r="T557" s="174"/>
    </row>
    <row r="558" spans="1:20" ht="12.5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174"/>
      <c r="P558" s="250"/>
      <c r="Q558" s="174"/>
      <c r="R558" s="251"/>
      <c r="S558" s="249"/>
      <c r="T558" s="174"/>
    </row>
    <row r="559" spans="1:20" ht="12.5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250"/>
      <c r="Q559" s="174"/>
      <c r="R559" s="251"/>
      <c r="S559" s="249"/>
      <c r="T559" s="174"/>
    </row>
    <row r="560" spans="1:20" ht="12.5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250"/>
      <c r="Q560" s="174"/>
      <c r="R560" s="251"/>
      <c r="S560" s="249"/>
      <c r="T560" s="174"/>
    </row>
    <row r="561" spans="1:20" ht="12.5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250"/>
      <c r="Q561" s="174"/>
      <c r="R561" s="251"/>
      <c r="S561" s="249"/>
      <c r="T561" s="174"/>
    </row>
    <row r="562" spans="1:20" ht="12.5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250"/>
      <c r="Q562" s="174"/>
      <c r="R562" s="251"/>
      <c r="S562" s="249"/>
      <c r="T562" s="174"/>
    </row>
    <row r="563" spans="1:20" ht="12.5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250"/>
      <c r="Q563" s="174"/>
      <c r="R563" s="251"/>
      <c r="S563" s="249"/>
      <c r="T563" s="174"/>
    </row>
    <row r="564" spans="1:20" ht="12.5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250"/>
      <c r="Q564" s="174"/>
      <c r="R564" s="251"/>
      <c r="S564" s="249"/>
      <c r="T564" s="174"/>
    </row>
    <row r="565" spans="1:20" ht="12.5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250"/>
      <c r="Q565" s="174"/>
      <c r="R565" s="251"/>
      <c r="S565" s="249"/>
      <c r="T565" s="174"/>
    </row>
    <row r="566" spans="1:20" ht="12.5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250"/>
      <c r="Q566" s="174"/>
      <c r="R566" s="251"/>
      <c r="S566" s="249"/>
      <c r="T566" s="174"/>
    </row>
    <row r="567" spans="1:20" ht="12.5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250"/>
      <c r="Q567" s="174"/>
      <c r="R567" s="251"/>
      <c r="S567" s="249"/>
      <c r="T567" s="174"/>
    </row>
    <row r="568" spans="1:20" ht="12.5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174"/>
      <c r="P568" s="250"/>
      <c r="Q568" s="174"/>
      <c r="R568" s="251"/>
      <c r="S568" s="249"/>
      <c r="T568" s="174"/>
    </row>
    <row r="569" spans="1:20" ht="12.5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250"/>
      <c r="Q569" s="174"/>
      <c r="R569" s="251"/>
      <c r="S569" s="249"/>
      <c r="T569" s="174"/>
    </row>
    <row r="570" spans="1:20" ht="12.5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250"/>
      <c r="Q570" s="174"/>
      <c r="R570" s="251"/>
      <c r="S570" s="249"/>
      <c r="T570" s="174"/>
    </row>
    <row r="571" spans="1:20" ht="12.5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250"/>
      <c r="Q571" s="174"/>
      <c r="R571" s="251"/>
      <c r="S571" s="249"/>
      <c r="T571" s="174"/>
    </row>
    <row r="572" spans="1:20" ht="12.5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174"/>
      <c r="P572" s="250"/>
      <c r="Q572" s="174"/>
      <c r="R572" s="251"/>
      <c r="S572" s="249"/>
      <c r="T572" s="174"/>
    </row>
    <row r="573" spans="1:20" ht="12.5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250"/>
      <c r="Q573" s="174"/>
      <c r="R573" s="251"/>
      <c r="S573" s="249"/>
      <c r="T573" s="174"/>
    </row>
    <row r="574" spans="1:20" ht="12.5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174"/>
      <c r="P574" s="250"/>
      <c r="Q574" s="174"/>
      <c r="R574" s="251"/>
      <c r="S574" s="249"/>
      <c r="T574" s="174"/>
    </row>
    <row r="575" spans="1:20" ht="12.5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250"/>
      <c r="Q575" s="174"/>
      <c r="R575" s="251"/>
      <c r="S575" s="249"/>
      <c r="T575" s="174"/>
    </row>
    <row r="576" spans="1:20" ht="12.5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250"/>
      <c r="Q576" s="174"/>
      <c r="R576" s="251"/>
      <c r="S576" s="249"/>
      <c r="T576" s="174"/>
    </row>
    <row r="577" spans="1:20" ht="12.5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250"/>
      <c r="Q577" s="174"/>
      <c r="R577" s="251"/>
      <c r="S577" s="249"/>
      <c r="T577" s="174"/>
    </row>
    <row r="578" spans="1:20" ht="12.5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250"/>
      <c r="Q578" s="174"/>
      <c r="R578" s="251"/>
      <c r="S578" s="249"/>
      <c r="T578" s="174"/>
    </row>
    <row r="579" spans="1:20" ht="12.5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250"/>
      <c r="Q579" s="174"/>
      <c r="R579" s="251"/>
      <c r="S579" s="249"/>
      <c r="T579" s="174"/>
    </row>
    <row r="580" spans="1:20" ht="12.5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250"/>
      <c r="Q580" s="174"/>
      <c r="R580" s="251"/>
      <c r="S580" s="249"/>
      <c r="T580" s="174"/>
    </row>
    <row r="581" spans="1:20" ht="12.5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250"/>
      <c r="Q581" s="174"/>
      <c r="R581" s="251"/>
      <c r="S581" s="249"/>
      <c r="T581" s="174"/>
    </row>
    <row r="582" spans="1:20" ht="12.5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250"/>
      <c r="Q582" s="174"/>
      <c r="R582" s="251"/>
      <c r="S582" s="249"/>
      <c r="T582" s="174"/>
    </row>
    <row r="583" spans="1:20" ht="12.5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250"/>
      <c r="Q583" s="174"/>
      <c r="R583" s="251"/>
      <c r="S583" s="249"/>
      <c r="T583" s="174"/>
    </row>
    <row r="584" spans="1:20" ht="12.5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174"/>
      <c r="P584" s="250"/>
      <c r="Q584" s="174"/>
      <c r="R584" s="251"/>
      <c r="S584" s="249"/>
      <c r="T584" s="174"/>
    </row>
    <row r="585" spans="1:20" ht="12.5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250"/>
      <c r="Q585" s="174"/>
      <c r="R585" s="251"/>
      <c r="S585" s="249"/>
      <c r="T585" s="174"/>
    </row>
    <row r="586" spans="1:20" ht="12.5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174"/>
      <c r="P586" s="250"/>
      <c r="Q586" s="174"/>
      <c r="R586" s="251"/>
      <c r="S586" s="249"/>
      <c r="T586" s="174"/>
    </row>
    <row r="587" spans="1:20" ht="12.5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250"/>
      <c r="Q587" s="174"/>
      <c r="R587" s="251"/>
      <c r="S587" s="249"/>
      <c r="T587" s="174"/>
    </row>
    <row r="588" spans="1:20" ht="12.5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174"/>
      <c r="P588" s="250"/>
      <c r="Q588" s="174"/>
      <c r="R588" s="251"/>
      <c r="S588" s="249"/>
      <c r="T588" s="174"/>
    </row>
    <row r="589" spans="1:20" ht="12.5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250"/>
      <c r="Q589" s="174"/>
      <c r="R589" s="251"/>
      <c r="S589" s="249"/>
      <c r="T589" s="174"/>
    </row>
    <row r="590" spans="1:20" ht="12.5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174"/>
      <c r="P590" s="250"/>
      <c r="Q590" s="174"/>
      <c r="R590" s="251"/>
      <c r="S590" s="249"/>
      <c r="T590" s="174"/>
    </row>
    <row r="591" spans="1:20" ht="12.5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250"/>
      <c r="Q591" s="174"/>
      <c r="R591" s="251"/>
      <c r="S591" s="249"/>
      <c r="T591" s="174"/>
    </row>
    <row r="592" spans="1:20" ht="12.5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250"/>
      <c r="Q592" s="174"/>
      <c r="R592" s="251"/>
      <c r="S592" s="249"/>
      <c r="T592" s="174"/>
    </row>
    <row r="593" spans="1:20" ht="12.5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250"/>
      <c r="Q593" s="174"/>
      <c r="R593" s="251"/>
      <c r="S593" s="249"/>
      <c r="T593" s="174"/>
    </row>
    <row r="594" spans="1:20" ht="12.5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  <c r="P594" s="250"/>
      <c r="Q594" s="174"/>
      <c r="R594" s="251"/>
      <c r="S594" s="249"/>
      <c r="T594" s="174"/>
    </row>
    <row r="595" spans="1:20" ht="12.5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250"/>
      <c r="Q595" s="174"/>
      <c r="R595" s="251"/>
      <c r="S595" s="249"/>
      <c r="T595" s="174"/>
    </row>
    <row r="596" spans="1:20" ht="12.5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174"/>
      <c r="P596" s="250"/>
      <c r="Q596" s="174"/>
      <c r="R596" s="251"/>
      <c r="S596" s="249"/>
      <c r="T596" s="174"/>
    </row>
    <row r="597" spans="1:20" ht="12.5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250"/>
      <c r="Q597" s="174"/>
      <c r="R597" s="251"/>
      <c r="S597" s="249"/>
      <c r="T597" s="174"/>
    </row>
    <row r="598" spans="1:20" ht="12.5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250"/>
      <c r="Q598" s="174"/>
      <c r="R598" s="251"/>
      <c r="S598" s="249"/>
      <c r="T598" s="174"/>
    </row>
    <row r="599" spans="1:20" ht="12.5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250"/>
      <c r="Q599" s="174"/>
      <c r="R599" s="251"/>
      <c r="S599" s="249"/>
      <c r="T599" s="174"/>
    </row>
    <row r="600" spans="1:20" ht="12.5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250"/>
      <c r="Q600" s="174"/>
      <c r="R600" s="251"/>
      <c r="S600" s="249"/>
      <c r="T600" s="174"/>
    </row>
    <row r="601" spans="1:20" ht="12.5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250"/>
      <c r="Q601" s="174"/>
      <c r="R601" s="251"/>
      <c r="S601" s="249"/>
      <c r="T601" s="174"/>
    </row>
    <row r="602" spans="1:20" ht="12.5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250"/>
      <c r="Q602" s="174"/>
      <c r="R602" s="251"/>
      <c r="S602" s="249"/>
      <c r="T602" s="174"/>
    </row>
    <row r="603" spans="1:20" ht="12.5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250"/>
      <c r="Q603" s="174"/>
      <c r="R603" s="251"/>
      <c r="S603" s="249"/>
      <c r="T603" s="174"/>
    </row>
    <row r="604" spans="1:20" ht="12.5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250"/>
      <c r="Q604" s="174"/>
      <c r="R604" s="251"/>
      <c r="S604" s="249"/>
      <c r="T604" s="174"/>
    </row>
    <row r="605" spans="1:20" ht="12.5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250"/>
      <c r="Q605" s="174"/>
      <c r="R605" s="251"/>
      <c r="S605" s="249"/>
      <c r="T605" s="174"/>
    </row>
    <row r="606" spans="1:20" ht="12.5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174"/>
      <c r="P606" s="250"/>
      <c r="Q606" s="174"/>
      <c r="R606" s="251"/>
      <c r="S606" s="249"/>
      <c r="T606" s="174"/>
    </row>
    <row r="607" spans="1:20" ht="12.5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250"/>
      <c r="Q607" s="174"/>
      <c r="R607" s="251"/>
      <c r="S607" s="249"/>
      <c r="T607" s="174"/>
    </row>
    <row r="608" spans="1:20" ht="12.5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250"/>
      <c r="Q608" s="174"/>
      <c r="R608" s="251"/>
      <c r="S608" s="249"/>
      <c r="T608" s="174"/>
    </row>
    <row r="609" spans="1:20" ht="12.5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250"/>
      <c r="Q609" s="174"/>
      <c r="R609" s="251"/>
      <c r="S609" s="249"/>
      <c r="T609" s="174"/>
    </row>
    <row r="610" spans="1:20" ht="12.5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250"/>
      <c r="Q610" s="174"/>
      <c r="R610" s="251"/>
      <c r="S610" s="249"/>
      <c r="T610" s="174"/>
    </row>
    <row r="611" spans="1:20" ht="12.5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250"/>
      <c r="Q611" s="174"/>
      <c r="R611" s="251"/>
      <c r="S611" s="249"/>
      <c r="T611" s="174"/>
    </row>
    <row r="612" spans="1:20" ht="12.5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250"/>
      <c r="Q612" s="174"/>
      <c r="R612" s="251"/>
      <c r="S612" s="249"/>
      <c r="T612" s="174"/>
    </row>
    <row r="613" spans="1:20" ht="12.5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250"/>
      <c r="Q613" s="174"/>
      <c r="R613" s="251"/>
      <c r="S613" s="249"/>
      <c r="T613" s="174"/>
    </row>
    <row r="614" spans="1:20" ht="12.5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250"/>
      <c r="Q614" s="174"/>
      <c r="R614" s="251"/>
      <c r="S614" s="249"/>
      <c r="T614" s="174"/>
    </row>
    <row r="615" spans="1:20" ht="12.5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250"/>
      <c r="Q615" s="174"/>
      <c r="R615" s="251"/>
      <c r="S615" s="249"/>
      <c r="T615" s="174"/>
    </row>
    <row r="616" spans="1:20" ht="12.5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250"/>
      <c r="Q616" s="174"/>
      <c r="R616" s="251"/>
      <c r="S616" s="249"/>
      <c r="T616" s="174"/>
    </row>
    <row r="617" spans="1:20" ht="12.5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250"/>
      <c r="Q617" s="174"/>
      <c r="R617" s="251"/>
      <c r="S617" s="249"/>
      <c r="T617" s="174"/>
    </row>
    <row r="618" spans="1:20" ht="12.5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250"/>
      <c r="Q618" s="174"/>
      <c r="R618" s="251"/>
      <c r="S618" s="249"/>
      <c r="T618" s="174"/>
    </row>
    <row r="619" spans="1:20" ht="12.5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250"/>
      <c r="Q619" s="174"/>
      <c r="R619" s="251"/>
      <c r="S619" s="249"/>
      <c r="T619" s="174"/>
    </row>
    <row r="620" spans="1:20" ht="12.5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250"/>
      <c r="Q620" s="174"/>
      <c r="R620" s="251"/>
      <c r="S620" s="249"/>
      <c r="T620" s="174"/>
    </row>
    <row r="621" spans="1:20" ht="12.5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250"/>
      <c r="Q621" s="174"/>
      <c r="R621" s="251"/>
      <c r="S621" s="249"/>
      <c r="T621" s="174"/>
    </row>
    <row r="622" spans="1:20" ht="12.5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250"/>
      <c r="Q622" s="174"/>
      <c r="R622" s="251"/>
      <c r="S622" s="249"/>
      <c r="T622" s="174"/>
    </row>
    <row r="623" spans="1:20" ht="12.5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250"/>
      <c r="Q623" s="174"/>
      <c r="R623" s="251"/>
      <c r="S623" s="249"/>
      <c r="T623" s="174"/>
    </row>
    <row r="624" spans="1:20" ht="12.5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250"/>
      <c r="Q624" s="174"/>
      <c r="R624" s="251"/>
      <c r="S624" s="249"/>
      <c r="T624" s="174"/>
    </row>
    <row r="625" spans="1:20" ht="12.5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250"/>
      <c r="Q625" s="174"/>
      <c r="R625" s="251"/>
      <c r="S625" s="249"/>
      <c r="T625" s="174"/>
    </row>
    <row r="626" spans="1:20" ht="12.5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250"/>
      <c r="Q626" s="174"/>
      <c r="R626" s="251"/>
      <c r="S626" s="249"/>
      <c r="T626" s="174"/>
    </row>
    <row r="627" spans="1:20" ht="12.5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250"/>
      <c r="Q627" s="174"/>
      <c r="R627" s="251"/>
      <c r="S627" s="249"/>
      <c r="T627" s="174"/>
    </row>
    <row r="628" spans="1:20" ht="12.5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250"/>
      <c r="Q628" s="174"/>
      <c r="R628" s="251"/>
      <c r="S628" s="249"/>
      <c r="T628" s="174"/>
    </row>
    <row r="629" spans="1:20" ht="12.5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250"/>
      <c r="Q629" s="174"/>
      <c r="R629" s="251"/>
      <c r="S629" s="249"/>
      <c r="T629" s="174"/>
    </row>
    <row r="630" spans="1:20" ht="12.5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250"/>
      <c r="Q630" s="174"/>
      <c r="R630" s="251"/>
      <c r="S630" s="249"/>
      <c r="T630" s="174"/>
    </row>
    <row r="631" spans="1:20" ht="12.5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250"/>
      <c r="Q631" s="174"/>
      <c r="R631" s="251"/>
      <c r="S631" s="249"/>
      <c r="T631" s="174"/>
    </row>
    <row r="632" spans="1:20" ht="12.5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250"/>
      <c r="Q632" s="174"/>
      <c r="R632" s="251"/>
      <c r="S632" s="249"/>
      <c r="T632" s="174"/>
    </row>
    <row r="633" spans="1:20" ht="12.5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250"/>
      <c r="Q633" s="174"/>
      <c r="R633" s="251"/>
      <c r="S633" s="249"/>
      <c r="T633" s="174"/>
    </row>
    <row r="634" spans="1:20" ht="12.5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250"/>
      <c r="Q634" s="174"/>
      <c r="R634" s="251"/>
      <c r="S634" s="249"/>
      <c r="T634" s="174"/>
    </row>
    <row r="635" spans="1:20" ht="12.5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250"/>
      <c r="Q635" s="174"/>
      <c r="R635" s="251"/>
      <c r="S635" s="249"/>
      <c r="T635" s="174"/>
    </row>
    <row r="636" spans="1:20" ht="12.5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250"/>
      <c r="Q636" s="174"/>
      <c r="R636" s="251"/>
      <c r="S636" s="249"/>
      <c r="T636" s="174"/>
    </row>
    <row r="637" spans="1:20" ht="12.5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250"/>
      <c r="Q637" s="174"/>
      <c r="R637" s="251"/>
      <c r="S637" s="249"/>
      <c r="T637" s="174"/>
    </row>
    <row r="638" spans="1:20" ht="12.5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250"/>
      <c r="Q638" s="174"/>
      <c r="R638" s="251"/>
      <c r="S638" s="249"/>
      <c r="T638" s="174"/>
    </row>
    <row r="639" spans="1:20" ht="12.5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250"/>
      <c r="Q639" s="174"/>
      <c r="R639" s="251"/>
      <c r="S639" s="249"/>
      <c r="T639" s="174"/>
    </row>
    <row r="640" spans="1:20" ht="12.5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174"/>
      <c r="P640" s="250"/>
      <c r="Q640" s="174"/>
      <c r="R640" s="251"/>
      <c r="S640" s="249"/>
      <c r="T640" s="174"/>
    </row>
    <row r="641" spans="1:20" ht="12.5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250"/>
      <c r="Q641" s="174"/>
      <c r="R641" s="251"/>
      <c r="S641" s="249"/>
      <c r="T641" s="174"/>
    </row>
    <row r="642" spans="1:20" ht="12.5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174"/>
      <c r="P642" s="250"/>
      <c r="Q642" s="174"/>
      <c r="R642" s="251"/>
      <c r="S642" s="249"/>
      <c r="T642" s="174"/>
    </row>
    <row r="643" spans="1:20" ht="12.5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250"/>
      <c r="Q643" s="174"/>
      <c r="R643" s="251"/>
      <c r="S643" s="249"/>
      <c r="T643" s="174"/>
    </row>
    <row r="644" spans="1:20" ht="12.5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174"/>
      <c r="P644" s="250"/>
      <c r="Q644" s="174"/>
      <c r="R644" s="251"/>
      <c r="S644" s="249"/>
      <c r="T644" s="174"/>
    </row>
    <row r="645" spans="1:20" ht="12.5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250"/>
      <c r="Q645" s="174"/>
      <c r="R645" s="251"/>
      <c r="S645" s="249"/>
      <c r="T645" s="174"/>
    </row>
    <row r="646" spans="1:20" ht="12.5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174"/>
      <c r="P646" s="250"/>
      <c r="Q646" s="174"/>
      <c r="R646" s="251"/>
      <c r="S646" s="249"/>
      <c r="T646" s="174"/>
    </row>
    <row r="647" spans="1:20" ht="12.5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250"/>
      <c r="Q647" s="174"/>
      <c r="R647" s="251"/>
      <c r="S647" s="249"/>
      <c r="T647" s="174"/>
    </row>
    <row r="648" spans="1:20" ht="12.5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174"/>
      <c r="P648" s="250"/>
      <c r="Q648" s="174"/>
      <c r="R648" s="251"/>
      <c r="S648" s="249"/>
      <c r="T648" s="174"/>
    </row>
    <row r="649" spans="1:20" ht="12.5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250"/>
      <c r="Q649" s="174"/>
      <c r="R649" s="251"/>
      <c r="S649" s="249"/>
      <c r="T649" s="174"/>
    </row>
    <row r="650" spans="1:20" ht="12.5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250"/>
      <c r="Q650" s="174"/>
      <c r="R650" s="251"/>
      <c r="S650" s="249"/>
      <c r="T650" s="174"/>
    </row>
    <row r="651" spans="1:20" ht="12.5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250"/>
      <c r="Q651" s="174"/>
      <c r="R651" s="251"/>
      <c r="S651" s="249"/>
      <c r="T651" s="174"/>
    </row>
    <row r="652" spans="1:20" ht="12.5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250"/>
      <c r="Q652" s="174"/>
      <c r="R652" s="251"/>
      <c r="S652" s="249"/>
      <c r="T652" s="174"/>
    </row>
    <row r="653" spans="1:20" ht="12.5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250"/>
      <c r="Q653" s="174"/>
      <c r="R653" s="251"/>
      <c r="S653" s="249"/>
      <c r="T653" s="174"/>
    </row>
    <row r="654" spans="1:20" ht="12.5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250"/>
      <c r="Q654" s="174"/>
      <c r="R654" s="251"/>
      <c r="S654" s="249"/>
      <c r="T654" s="174"/>
    </row>
    <row r="655" spans="1:20" ht="12.5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250"/>
      <c r="Q655" s="174"/>
      <c r="R655" s="251"/>
      <c r="S655" s="249"/>
      <c r="T655" s="174"/>
    </row>
    <row r="656" spans="1:20" ht="12.5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250"/>
      <c r="Q656" s="174"/>
      <c r="R656" s="251"/>
      <c r="S656" s="249"/>
      <c r="T656" s="174"/>
    </row>
    <row r="657" spans="1:20" ht="12.5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250"/>
      <c r="Q657" s="174"/>
      <c r="R657" s="251"/>
      <c r="S657" s="249"/>
      <c r="T657" s="174"/>
    </row>
    <row r="658" spans="1:20" ht="12.5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250"/>
      <c r="Q658" s="174"/>
      <c r="R658" s="251"/>
      <c r="S658" s="249"/>
      <c r="T658" s="174"/>
    </row>
    <row r="659" spans="1:20" ht="12.5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250"/>
      <c r="Q659" s="174"/>
      <c r="R659" s="251"/>
      <c r="S659" s="249"/>
      <c r="T659" s="174"/>
    </row>
    <row r="660" spans="1:20" ht="12.5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  <c r="P660" s="250"/>
      <c r="Q660" s="174"/>
      <c r="R660" s="251"/>
      <c r="S660" s="249"/>
      <c r="T660" s="174"/>
    </row>
    <row r="661" spans="1:20" ht="12.5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250"/>
      <c r="Q661" s="174"/>
      <c r="R661" s="251"/>
      <c r="S661" s="249"/>
      <c r="T661" s="174"/>
    </row>
    <row r="662" spans="1:20" ht="12.5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174"/>
      <c r="P662" s="250"/>
      <c r="Q662" s="174"/>
      <c r="R662" s="251"/>
      <c r="S662" s="249"/>
      <c r="T662" s="174"/>
    </row>
    <row r="663" spans="1:20" ht="12.5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250"/>
      <c r="Q663" s="174"/>
      <c r="R663" s="251"/>
      <c r="S663" s="249"/>
      <c r="T663" s="174"/>
    </row>
    <row r="664" spans="1:20" ht="12.5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250"/>
      <c r="Q664" s="174"/>
      <c r="R664" s="251"/>
      <c r="S664" s="249"/>
      <c r="T664" s="174"/>
    </row>
    <row r="665" spans="1:20" ht="12.5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250"/>
      <c r="Q665" s="174"/>
      <c r="R665" s="251"/>
      <c r="S665" s="249"/>
      <c r="T665" s="174"/>
    </row>
    <row r="666" spans="1:20" ht="12.5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250"/>
      <c r="Q666" s="174"/>
      <c r="R666" s="251"/>
      <c r="S666" s="249"/>
      <c r="T666" s="174"/>
    </row>
    <row r="667" spans="1:20" ht="12.5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250"/>
      <c r="Q667" s="174"/>
      <c r="R667" s="251"/>
      <c r="S667" s="249"/>
      <c r="T667" s="174"/>
    </row>
    <row r="668" spans="1:20" ht="12.5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250"/>
      <c r="Q668" s="174"/>
      <c r="R668" s="251"/>
      <c r="S668" s="249"/>
      <c r="T668" s="174"/>
    </row>
    <row r="669" spans="1:20" ht="12.5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250"/>
      <c r="Q669" s="174"/>
      <c r="R669" s="251"/>
      <c r="S669" s="249"/>
      <c r="T669" s="174"/>
    </row>
    <row r="670" spans="1:20" ht="12.5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  <c r="P670" s="250"/>
      <c r="Q670" s="174"/>
      <c r="R670" s="251"/>
      <c r="S670" s="249"/>
      <c r="T670" s="174"/>
    </row>
    <row r="671" spans="1:20" ht="12.5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250"/>
      <c r="Q671" s="174"/>
      <c r="R671" s="251"/>
      <c r="S671" s="249"/>
      <c r="T671" s="174"/>
    </row>
    <row r="672" spans="1:20" ht="12.5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  <c r="P672" s="250"/>
      <c r="Q672" s="174"/>
      <c r="R672" s="251"/>
      <c r="S672" s="249"/>
      <c r="T672" s="174"/>
    </row>
    <row r="673" spans="1:20" ht="12.5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250"/>
      <c r="Q673" s="174"/>
      <c r="R673" s="251"/>
      <c r="S673" s="249"/>
      <c r="T673" s="174"/>
    </row>
    <row r="674" spans="1:20" ht="12.5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174"/>
      <c r="P674" s="250"/>
      <c r="Q674" s="174"/>
      <c r="R674" s="251"/>
      <c r="S674" s="249"/>
      <c r="T674" s="174"/>
    </row>
    <row r="675" spans="1:20" ht="12.5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250"/>
      <c r="Q675" s="174"/>
      <c r="R675" s="251"/>
      <c r="S675" s="249"/>
      <c r="T675" s="174"/>
    </row>
    <row r="676" spans="1:20" ht="12.5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250"/>
      <c r="Q676" s="174"/>
      <c r="R676" s="251"/>
      <c r="S676" s="249"/>
      <c r="T676" s="174"/>
    </row>
    <row r="677" spans="1:20" ht="12.5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250"/>
      <c r="Q677" s="174"/>
      <c r="R677" s="251"/>
      <c r="S677" s="249"/>
      <c r="T677" s="174"/>
    </row>
    <row r="678" spans="1:20" ht="12.5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174"/>
      <c r="P678" s="250"/>
      <c r="Q678" s="174"/>
      <c r="R678" s="251"/>
      <c r="S678" s="249"/>
      <c r="T678" s="174"/>
    </row>
    <row r="679" spans="1:20" ht="12.5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250"/>
      <c r="Q679" s="174"/>
      <c r="R679" s="251"/>
      <c r="S679" s="249"/>
      <c r="T679" s="174"/>
    </row>
    <row r="680" spans="1:20" ht="12.5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174"/>
      <c r="P680" s="250"/>
      <c r="Q680" s="174"/>
      <c r="R680" s="251"/>
      <c r="S680" s="249"/>
      <c r="T680" s="174"/>
    </row>
    <row r="681" spans="1:20" ht="12.5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250"/>
      <c r="Q681" s="174"/>
      <c r="R681" s="251"/>
      <c r="S681" s="249"/>
      <c r="T681" s="174"/>
    </row>
    <row r="682" spans="1:20" ht="12.5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250"/>
      <c r="Q682" s="174"/>
      <c r="R682" s="251"/>
      <c r="S682" s="249"/>
      <c r="T682" s="174"/>
    </row>
    <row r="683" spans="1:20" ht="12.5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250"/>
      <c r="Q683" s="174"/>
      <c r="R683" s="251"/>
      <c r="S683" s="249"/>
      <c r="T683" s="174"/>
    </row>
    <row r="684" spans="1:20" ht="12.5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250"/>
      <c r="Q684" s="174"/>
      <c r="R684" s="251"/>
      <c r="S684" s="249"/>
      <c r="T684" s="174"/>
    </row>
    <row r="685" spans="1:20" ht="12.5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250"/>
      <c r="Q685" s="174"/>
      <c r="R685" s="251"/>
      <c r="S685" s="249"/>
      <c r="T685" s="174"/>
    </row>
    <row r="686" spans="1:20" ht="12.5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174"/>
      <c r="P686" s="250"/>
      <c r="Q686" s="174"/>
      <c r="R686" s="251"/>
      <c r="S686" s="249"/>
      <c r="T686" s="174"/>
    </row>
    <row r="687" spans="1:20" ht="12.5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250"/>
      <c r="Q687" s="174"/>
      <c r="R687" s="251"/>
      <c r="S687" s="249"/>
      <c r="T687" s="174"/>
    </row>
    <row r="688" spans="1:20" ht="12.5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174"/>
      <c r="P688" s="250"/>
      <c r="Q688" s="174"/>
      <c r="R688" s="251"/>
      <c r="S688" s="249"/>
      <c r="T688" s="174"/>
    </row>
    <row r="689" spans="1:20" ht="12.5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250"/>
      <c r="Q689" s="174"/>
      <c r="R689" s="251"/>
      <c r="S689" s="249"/>
      <c r="T689" s="174"/>
    </row>
    <row r="690" spans="1:20" ht="12.5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174"/>
      <c r="P690" s="250"/>
      <c r="Q690" s="174"/>
      <c r="R690" s="251"/>
      <c r="S690" s="249"/>
      <c r="T690" s="174"/>
    </row>
    <row r="691" spans="1:20" ht="12.5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250"/>
      <c r="Q691" s="174"/>
      <c r="R691" s="251"/>
      <c r="S691" s="249"/>
      <c r="T691" s="174"/>
    </row>
    <row r="692" spans="1:20" ht="12.5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250"/>
      <c r="Q692" s="174"/>
      <c r="R692" s="251"/>
      <c r="S692" s="249"/>
      <c r="T692" s="174"/>
    </row>
    <row r="693" spans="1:20" ht="12.5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250"/>
      <c r="Q693" s="174"/>
      <c r="R693" s="251"/>
      <c r="S693" s="249"/>
      <c r="T693" s="174"/>
    </row>
    <row r="694" spans="1:20" ht="12.5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250"/>
      <c r="Q694" s="174"/>
      <c r="R694" s="251"/>
      <c r="S694" s="249"/>
      <c r="T694" s="174"/>
    </row>
    <row r="695" spans="1:20" ht="12.5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250"/>
      <c r="Q695" s="174"/>
      <c r="R695" s="251"/>
      <c r="S695" s="249"/>
      <c r="T695" s="174"/>
    </row>
    <row r="696" spans="1:20" ht="12.5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250"/>
      <c r="Q696" s="174"/>
      <c r="R696" s="251"/>
      <c r="S696" s="249"/>
      <c r="T696" s="174"/>
    </row>
    <row r="697" spans="1:20" ht="12.5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250"/>
      <c r="Q697" s="174"/>
      <c r="R697" s="251"/>
      <c r="S697" s="249"/>
      <c r="T697" s="174"/>
    </row>
    <row r="698" spans="1:20" ht="12.5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250"/>
      <c r="Q698" s="174"/>
      <c r="R698" s="251"/>
      <c r="S698" s="249"/>
      <c r="T698" s="174"/>
    </row>
    <row r="699" spans="1:20" ht="12.5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250"/>
      <c r="Q699" s="174"/>
      <c r="R699" s="251"/>
      <c r="S699" s="249"/>
      <c r="T699" s="174"/>
    </row>
    <row r="700" spans="1:20" ht="12.5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250"/>
      <c r="Q700" s="174"/>
      <c r="R700" s="251"/>
      <c r="S700" s="249"/>
      <c r="T700" s="174"/>
    </row>
    <row r="701" spans="1:20" ht="12.5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250"/>
      <c r="Q701" s="174"/>
      <c r="R701" s="251"/>
      <c r="S701" s="249"/>
      <c r="T701" s="174"/>
    </row>
    <row r="702" spans="1:20" ht="12.5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250"/>
      <c r="Q702" s="174"/>
      <c r="R702" s="251"/>
      <c r="S702" s="249"/>
      <c r="T702" s="174"/>
    </row>
    <row r="703" spans="1:20" ht="12.5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250"/>
      <c r="Q703" s="174"/>
      <c r="R703" s="251"/>
      <c r="S703" s="249"/>
      <c r="T703" s="174"/>
    </row>
    <row r="704" spans="1:20" ht="12.5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250"/>
      <c r="Q704" s="174"/>
      <c r="R704" s="251"/>
      <c r="S704" s="249"/>
      <c r="T704" s="174"/>
    </row>
    <row r="705" spans="1:20" ht="12.5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250"/>
      <c r="Q705" s="174"/>
      <c r="R705" s="251"/>
      <c r="S705" s="249"/>
      <c r="T705" s="174"/>
    </row>
    <row r="706" spans="1:20" ht="12.5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250"/>
      <c r="Q706" s="174"/>
      <c r="R706" s="251"/>
      <c r="S706" s="249"/>
      <c r="T706" s="174"/>
    </row>
    <row r="707" spans="1:20" ht="12.5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250"/>
      <c r="Q707" s="174"/>
      <c r="R707" s="251"/>
      <c r="S707" s="249"/>
      <c r="T707" s="174"/>
    </row>
    <row r="708" spans="1:20" ht="12.5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250"/>
      <c r="Q708" s="174"/>
      <c r="R708" s="251"/>
      <c r="S708" s="249"/>
      <c r="T708" s="174"/>
    </row>
    <row r="709" spans="1:20" ht="12.5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250"/>
      <c r="Q709" s="174"/>
      <c r="R709" s="251"/>
      <c r="S709" s="249"/>
      <c r="T709" s="174"/>
    </row>
    <row r="710" spans="1:20" ht="12.5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174"/>
      <c r="P710" s="250"/>
      <c r="Q710" s="174"/>
      <c r="R710" s="251"/>
      <c r="S710" s="249"/>
      <c r="T710" s="174"/>
    </row>
    <row r="711" spans="1:20" ht="12.5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250"/>
      <c r="Q711" s="174"/>
      <c r="R711" s="251"/>
      <c r="S711" s="249"/>
      <c r="T711" s="174"/>
    </row>
    <row r="712" spans="1:20" ht="12.5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174"/>
      <c r="P712" s="250"/>
      <c r="Q712" s="174"/>
      <c r="R712" s="251"/>
      <c r="S712" s="249"/>
      <c r="T712" s="174"/>
    </row>
    <row r="713" spans="1:20" ht="12.5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250"/>
      <c r="Q713" s="174"/>
      <c r="R713" s="251"/>
      <c r="S713" s="249"/>
      <c r="T713" s="174"/>
    </row>
    <row r="714" spans="1:20" ht="12.5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174"/>
      <c r="P714" s="250"/>
      <c r="Q714" s="174"/>
      <c r="R714" s="251"/>
      <c r="S714" s="249"/>
      <c r="T714" s="174"/>
    </row>
    <row r="715" spans="1:20" ht="12.5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250"/>
      <c r="Q715" s="174"/>
      <c r="R715" s="251"/>
      <c r="S715" s="249"/>
      <c r="T715" s="174"/>
    </row>
    <row r="716" spans="1:20" ht="12.5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174"/>
      <c r="P716" s="250"/>
      <c r="Q716" s="174"/>
      <c r="R716" s="251"/>
      <c r="S716" s="249"/>
      <c r="T716" s="174"/>
    </row>
    <row r="717" spans="1:20" ht="12.5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250"/>
      <c r="Q717" s="174"/>
      <c r="R717" s="251"/>
      <c r="S717" s="249"/>
      <c r="T717" s="174"/>
    </row>
    <row r="718" spans="1:20" ht="12.5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174"/>
      <c r="P718" s="250"/>
      <c r="Q718" s="174"/>
      <c r="R718" s="251"/>
      <c r="S718" s="249"/>
      <c r="T718" s="174"/>
    </row>
    <row r="719" spans="1:20" ht="12.5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250"/>
      <c r="Q719" s="174"/>
      <c r="R719" s="251"/>
      <c r="S719" s="249"/>
      <c r="T719" s="174"/>
    </row>
    <row r="720" spans="1:20" ht="12.5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250"/>
      <c r="Q720" s="174"/>
      <c r="R720" s="251"/>
      <c r="S720" s="249"/>
      <c r="T720" s="174"/>
    </row>
    <row r="721" spans="1:20" ht="12.5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250"/>
      <c r="Q721" s="174"/>
      <c r="R721" s="251"/>
      <c r="S721" s="249"/>
      <c r="T721" s="174"/>
    </row>
    <row r="722" spans="1:20" ht="12.5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174"/>
      <c r="P722" s="250"/>
      <c r="Q722" s="174"/>
      <c r="R722" s="251"/>
      <c r="S722" s="249"/>
      <c r="T722" s="174"/>
    </row>
    <row r="723" spans="1:20" ht="12.5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250"/>
      <c r="Q723" s="174"/>
      <c r="R723" s="251"/>
      <c r="S723" s="249"/>
      <c r="T723" s="174"/>
    </row>
    <row r="724" spans="1:20" ht="12.5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174"/>
      <c r="P724" s="250"/>
      <c r="Q724" s="174"/>
      <c r="R724" s="251"/>
      <c r="S724" s="249"/>
      <c r="T724" s="174"/>
    </row>
    <row r="725" spans="1:20" ht="12.5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250"/>
      <c r="Q725" s="174"/>
      <c r="R725" s="251"/>
      <c r="S725" s="249"/>
      <c r="T725" s="174"/>
    </row>
    <row r="726" spans="1:20" ht="12.5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  <c r="P726" s="250"/>
      <c r="Q726" s="174"/>
      <c r="R726" s="251"/>
      <c r="S726" s="249"/>
      <c r="T726" s="174"/>
    </row>
    <row r="727" spans="1:20" ht="12.5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250"/>
      <c r="Q727" s="174"/>
      <c r="R727" s="251"/>
      <c r="S727" s="249"/>
      <c r="T727" s="174"/>
    </row>
    <row r="728" spans="1:20" ht="12.5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174"/>
      <c r="P728" s="250"/>
      <c r="Q728" s="174"/>
      <c r="R728" s="251"/>
      <c r="S728" s="249"/>
      <c r="T728" s="174"/>
    </row>
    <row r="729" spans="1:20" ht="12.5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250"/>
      <c r="Q729" s="174"/>
      <c r="R729" s="251"/>
      <c r="S729" s="249"/>
      <c r="T729" s="174"/>
    </row>
    <row r="730" spans="1:20" ht="12.5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  <c r="P730" s="250"/>
      <c r="Q730" s="174"/>
      <c r="R730" s="251"/>
      <c r="S730" s="249"/>
      <c r="T730" s="174"/>
    </row>
    <row r="731" spans="1:20" ht="12.5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250"/>
      <c r="Q731" s="174"/>
      <c r="R731" s="251"/>
      <c r="S731" s="249"/>
      <c r="T731" s="174"/>
    </row>
    <row r="732" spans="1:20" ht="12.5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  <c r="P732" s="250"/>
      <c r="Q732" s="174"/>
      <c r="R732" s="251"/>
      <c r="S732" s="249"/>
      <c r="T732" s="174"/>
    </row>
    <row r="733" spans="1:20" ht="12.5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250"/>
      <c r="Q733" s="174"/>
      <c r="R733" s="251"/>
      <c r="S733" s="249"/>
      <c r="T733" s="174"/>
    </row>
    <row r="734" spans="1:20" ht="12.5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174"/>
      <c r="P734" s="250"/>
      <c r="Q734" s="174"/>
      <c r="R734" s="251"/>
      <c r="S734" s="249"/>
      <c r="T734" s="174"/>
    </row>
    <row r="735" spans="1:20" ht="12.5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250"/>
      <c r="Q735" s="174"/>
      <c r="R735" s="251"/>
      <c r="S735" s="249"/>
      <c r="T735" s="174"/>
    </row>
    <row r="736" spans="1:20" ht="12.5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174"/>
      <c r="P736" s="250"/>
      <c r="Q736" s="174"/>
      <c r="R736" s="251"/>
      <c r="S736" s="249"/>
      <c r="T736" s="174"/>
    </row>
    <row r="737" spans="1:20" ht="12.5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250"/>
      <c r="Q737" s="174"/>
      <c r="R737" s="251"/>
      <c r="S737" s="249"/>
      <c r="T737" s="174"/>
    </row>
    <row r="738" spans="1:20" ht="12.5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250"/>
      <c r="Q738" s="174"/>
      <c r="R738" s="251"/>
      <c r="S738" s="249"/>
      <c r="T738" s="174"/>
    </row>
    <row r="739" spans="1:20" ht="12.5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250"/>
      <c r="Q739" s="174"/>
      <c r="R739" s="251"/>
      <c r="S739" s="249"/>
      <c r="T739" s="174"/>
    </row>
    <row r="740" spans="1:20" ht="12.5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174"/>
      <c r="P740" s="250"/>
      <c r="Q740" s="174"/>
      <c r="R740" s="251"/>
      <c r="S740" s="249"/>
      <c r="T740" s="174"/>
    </row>
    <row r="741" spans="1:20" ht="12.5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250"/>
      <c r="Q741" s="174"/>
      <c r="R741" s="251"/>
      <c r="S741" s="249"/>
      <c r="T741" s="174"/>
    </row>
    <row r="742" spans="1:20" ht="12.5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174"/>
      <c r="P742" s="250"/>
      <c r="Q742" s="174"/>
      <c r="R742" s="251"/>
      <c r="S742" s="249"/>
      <c r="T742" s="174"/>
    </row>
    <row r="743" spans="1:20" ht="12.5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250"/>
      <c r="Q743" s="174"/>
      <c r="R743" s="251"/>
      <c r="S743" s="249"/>
      <c r="T743" s="174"/>
    </row>
    <row r="744" spans="1:20" ht="12.5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174"/>
      <c r="P744" s="250"/>
      <c r="Q744" s="174"/>
      <c r="R744" s="251"/>
      <c r="S744" s="249"/>
      <c r="T744" s="174"/>
    </row>
    <row r="745" spans="1:20" ht="12.5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250"/>
      <c r="Q745" s="174"/>
      <c r="R745" s="251"/>
      <c r="S745" s="249"/>
      <c r="T745" s="174"/>
    </row>
    <row r="746" spans="1:20" ht="12.5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174"/>
      <c r="P746" s="250"/>
      <c r="Q746" s="174"/>
      <c r="R746" s="251"/>
      <c r="S746" s="249"/>
      <c r="T746" s="174"/>
    </row>
    <row r="747" spans="1:20" ht="12.5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250"/>
      <c r="Q747" s="174"/>
      <c r="R747" s="251"/>
      <c r="S747" s="249"/>
      <c r="T747" s="174"/>
    </row>
    <row r="748" spans="1:20" ht="12.5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250"/>
      <c r="Q748" s="174"/>
      <c r="R748" s="251"/>
      <c r="S748" s="249"/>
      <c r="T748" s="174"/>
    </row>
    <row r="749" spans="1:20" ht="12.5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250"/>
      <c r="Q749" s="174"/>
      <c r="R749" s="251"/>
      <c r="S749" s="249"/>
      <c r="T749" s="174"/>
    </row>
    <row r="750" spans="1:20" ht="12.5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174"/>
      <c r="P750" s="250"/>
      <c r="Q750" s="174"/>
      <c r="R750" s="251"/>
      <c r="S750" s="249"/>
      <c r="T750" s="174"/>
    </row>
    <row r="751" spans="1:20" ht="12.5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250"/>
      <c r="Q751" s="174"/>
      <c r="R751" s="251"/>
      <c r="S751" s="249"/>
      <c r="T751" s="174"/>
    </row>
    <row r="752" spans="1:20" ht="12.5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174"/>
      <c r="P752" s="250"/>
      <c r="Q752" s="174"/>
      <c r="R752" s="251"/>
      <c r="S752" s="249"/>
      <c r="T752" s="174"/>
    </row>
    <row r="753" spans="1:20" ht="12.5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250"/>
      <c r="Q753" s="174"/>
      <c r="R753" s="251"/>
      <c r="S753" s="249"/>
      <c r="T753" s="174"/>
    </row>
    <row r="754" spans="1:20" ht="12.5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174"/>
      <c r="P754" s="250"/>
      <c r="Q754" s="174"/>
      <c r="R754" s="251"/>
      <c r="S754" s="249"/>
      <c r="T754" s="174"/>
    </row>
    <row r="755" spans="1:20" ht="12.5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250"/>
      <c r="Q755" s="174"/>
      <c r="R755" s="251"/>
      <c r="S755" s="249"/>
      <c r="T755" s="174"/>
    </row>
    <row r="756" spans="1:20" ht="12.5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174"/>
      <c r="P756" s="250"/>
      <c r="Q756" s="174"/>
      <c r="R756" s="251"/>
      <c r="S756" s="249"/>
      <c r="T756" s="174"/>
    </row>
    <row r="757" spans="1:20" ht="12.5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250"/>
      <c r="Q757" s="174"/>
      <c r="R757" s="251"/>
      <c r="S757" s="249"/>
      <c r="T757" s="174"/>
    </row>
    <row r="758" spans="1:20" ht="12.5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174"/>
      <c r="P758" s="250"/>
      <c r="Q758" s="174"/>
      <c r="R758" s="251"/>
      <c r="S758" s="249"/>
      <c r="T758" s="174"/>
    </row>
    <row r="759" spans="1:20" ht="12.5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250"/>
      <c r="Q759" s="174"/>
      <c r="R759" s="251"/>
      <c r="S759" s="249"/>
      <c r="T759" s="174"/>
    </row>
    <row r="760" spans="1:20" ht="12.5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174"/>
      <c r="P760" s="250"/>
      <c r="Q760" s="174"/>
      <c r="R760" s="251"/>
      <c r="S760" s="249"/>
      <c r="T760" s="174"/>
    </row>
    <row r="761" spans="1:20" ht="12.5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250"/>
      <c r="Q761" s="174"/>
      <c r="R761" s="251"/>
      <c r="S761" s="249"/>
      <c r="T761" s="174"/>
    </row>
    <row r="762" spans="1:20" ht="12.5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250"/>
      <c r="Q762" s="174"/>
      <c r="R762" s="251"/>
      <c r="S762" s="249"/>
      <c r="T762" s="174"/>
    </row>
    <row r="763" spans="1:20" ht="12.5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250"/>
      <c r="Q763" s="174"/>
      <c r="R763" s="251"/>
      <c r="S763" s="249"/>
      <c r="T763" s="174"/>
    </row>
    <row r="764" spans="1:20" ht="12.5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174"/>
      <c r="P764" s="250"/>
      <c r="Q764" s="174"/>
      <c r="R764" s="251"/>
      <c r="S764" s="249"/>
      <c r="T764" s="174"/>
    </row>
    <row r="765" spans="1:20" ht="12.5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250"/>
      <c r="Q765" s="174"/>
      <c r="R765" s="251"/>
      <c r="S765" s="249"/>
      <c r="T765" s="174"/>
    </row>
    <row r="766" spans="1:20" ht="12.5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174"/>
      <c r="P766" s="250"/>
      <c r="Q766" s="174"/>
      <c r="R766" s="251"/>
      <c r="S766" s="249"/>
      <c r="T766" s="174"/>
    </row>
    <row r="767" spans="1:20" ht="12.5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250"/>
      <c r="Q767" s="174"/>
      <c r="R767" s="251"/>
      <c r="S767" s="249"/>
      <c r="T767" s="174"/>
    </row>
    <row r="768" spans="1:20" ht="12.5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174"/>
      <c r="P768" s="250"/>
      <c r="Q768" s="174"/>
      <c r="R768" s="251"/>
      <c r="S768" s="249"/>
      <c r="T768" s="174"/>
    </row>
    <row r="769" spans="1:20" ht="12.5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250"/>
      <c r="Q769" s="174"/>
      <c r="R769" s="251"/>
      <c r="S769" s="249"/>
      <c r="T769" s="174"/>
    </row>
    <row r="770" spans="1:20" ht="12.5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174"/>
      <c r="P770" s="250"/>
      <c r="Q770" s="174"/>
      <c r="R770" s="251"/>
      <c r="S770" s="249"/>
      <c r="T770" s="174"/>
    </row>
    <row r="771" spans="1:20" ht="12.5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250"/>
      <c r="Q771" s="174"/>
      <c r="R771" s="251"/>
      <c r="S771" s="249"/>
      <c r="T771" s="174"/>
    </row>
    <row r="772" spans="1:20" ht="12.5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250"/>
      <c r="Q772" s="174"/>
      <c r="R772" s="251"/>
      <c r="S772" s="249"/>
      <c r="T772" s="174"/>
    </row>
    <row r="773" spans="1:20" ht="12.5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250"/>
      <c r="Q773" s="174"/>
      <c r="R773" s="251"/>
      <c r="S773" s="249"/>
      <c r="T773" s="174"/>
    </row>
    <row r="774" spans="1:20" ht="12.5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174"/>
      <c r="P774" s="250"/>
      <c r="Q774" s="174"/>
      <c r="R774" s="251"/>
      <c r="S774" s="249"/>
      <c r="T774" s="174"/>
    </row>
    <row r="775" spans="1:20" ht="12.5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250"/>
      <c r="Q775" s="174"/>
      <c r="R775" s="251"/>
      <c r="S775" s="249"/>
      <c r="T775" s="174"/>
    </row>
    <row r="776" spans="1:20" ht="12.5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250"/>
      <c r="Q776" s="174"/>
      <c r="R776" s="251"/>
      <c r="S776" s="249"/>
      <c r="T776" s="174"/>
    </row>
    <row r="777" spans="1:20" ht="12.5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250"/>
      <c r="Q777" s="174"/>
      <c r="R777" s="251"/>
      <c r="S777" s="249"/>
      <c r="T777" s="174"/>
    </row>
    <row r="778" spans="1:20" ht="12.5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174"/>
      <c r="P778" s="250"/>
      <c r="Q778" s="174"/>
      <c r="R778" s="251"/>
      <c r="S778" s="249"/>
      <c r="T778" s="174"/>
    </row>
    <row r="779" spans="1:20" ht="12.5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250"/>
      <c r="Q779" s="174"/>
      <c r="R779" s="251"/>
      <c r="S779" s="249"/>
      <c r="T779" s="174"/>
    </row>
    <row r="780" spans="1:20" ht="12.5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174"/>
      <c r="P780" s="250"/>
      <c r="Q780" s="174"/>
      <c r="R780" s="251"/>
      <c r="S780" s="249"/>
      <c r="T780" s="174"/>
    </row>
    <row r="781" spans="1:20" ht="12.5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250"/>
      <c r="Q781" s="174"/>
      <c r="R781" s="251"/>
      <c r="S781" s="249"/>
      <c r="T781" s="174"/>
    </row>
    <row r="782" spans="1:20" ht="12.5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174"/>
      <c r="P782" s="250"/>
      <c r="Q782" s="174"/>
      <c r="R782" s="251"/>
      <c r="S782" s="249"/>
      <c r="T782" s="174"/>
    </row>
    <row r="783" spans="1:20" ht="12.5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250"/>
      <c r="Q783" s="174"/>
      <c r="R783" s="251"/>
      <c r="S783" s="249"/>
      <c r="T783" s="174"/>
    </row>
    <row r="784" spans="1:20" ht="12.5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174"/>
      <c r="P784" s="250"/>
      <c r="Q784" s="174"/>
      <c r="R784" s="251"/>
      <c r="S784" s="249"/>
      <c r="T784" s="174"/>
    </row>
    <row r="785" spans="1:20" ht="12.5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250"/>
      <c r="Q785" s="174"/>
      <c r="R785" s="251"/>
      <c r="S785" s="249"/>
      <c r="T785" s="174"/>
    </row>
    <row r="786" spans="1:20" ht="12.5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174"/>
      <c r="P786" s="250"/>
      <c r="Q786" s="174"/>
      <c r="R786" s="251"/>
      <c r="S786" s="249"/>
      <c r="T786" s="174"/>
    </row>
    <row r="787" spans="1:20" ht="12.5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250"/>
      <c r="Q787" s="174"/>
      <c r="R787" s="251"/>
      <c r="S787" s="249"/>
      <c r="T787" s="174"/>
    </row>
    <row r="788" spans="1:20" ht="12.5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174"/>
      <c r="P788" s="250"/>
      <c r="Q788" s="174"/>
      <c r="R788" s="251"/>
      <c r="S788" s="249"/>
      <c r="T788" s="174"/>
    </row>
    <row r="789" spans="1:20" ht="12.5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250"/>
      <c r="Q789" s="174"/>
      <c r="R789" s="251"/>
      <c r="S789" s="249"/>
      <c r="T789" s="174"/>
    </row>
    <row r="790" spans="1:20" ht="12.5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174"/>
      <c r="P790" s="250"/>
      <c r="Q790" s="174"/>
      <c r="R790" s="251"/>
      <c r="S790" s="249"/>
      <c r="T790" s="174"/>
    </row>
    <row r="791" spans="1:20" ht="12.5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250"/>
      <c r="Q791" s="174"/>
      <c r="R791" s="251"/>
      <c r="S791" s="249"/>
      <c r="T791" s="174"/>
    </row>
    <row r="792" spans="1:20" ht="12.5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174"/>
      <c r="P792" s="250"/>
      <c r="Q792" s="174"/>
      <c r="R792" s="251"/>
      <c r="S792" s="249"/>
      <c r="T792" s="174"/>
    </row>
    <row r="793" spans="1:20" ht="12.5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250"/>
      <c r="Q793" s="174"/>
      <c r="R793" s="251"/>
      <c r="S793" s="249"/>
      <c r="T793" s="174"/>
    </row>
    <row r="794" spans="1:20" ht="12.5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174"/>
      <c r="P794" s="250"/>
      <c r="Q794" s="174"/>
      <c r="R794" s="251"/>
      <c r="S794" s="249"/>
      <c r="T794" s="174"/>
    </row>
    <row r="795" spans="1:20" ht="12.5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250"/>
      <c r="Q795" s="174"/>
      <c r="R795" s="251"/>
      <c r="S795" s="249"/>
      <c r="T795" s="174"/>
    </row>
    <row r="796" spans="1:20" ht="12.5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174"/>
      <c r="P796" s="250"/>
      <c r="Q796" s="174"/>
      <c r="R796" s="251"/>
      <c r="S796" s="249"/>
      <c r="T796" s="174"/>
    </row>
    <row r="797" spans="1:20" ht="12.5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250"/>
      <c r="Q797" s="174"/>
      <c r="R797" s="251"/>
      <c r="S797" s="249"/>
      <c r="T797" s="174"/>
    </row>
    <row r="798" spans="1:20" ht="12.5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174"/>
      <c r="P798" s="250"/>
      <c r="Q798" s="174"/>
      <c r="R798" s="251"/>
      <c r="S798" s="249"/>
      <c r="T798" s="174"/>
    </row>
    <row r="799" spans="1:20" ht="12.5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250"/>
      <c r="Q799" s="174"/>
      <c r="R799" s="251"/>
      <c r="S799" s="249"/>
      <c r="T799" s="174"/>
    </row>
    <row r="800" spans="1:20" ht="12.5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174"/>
      <c r="P800" s="250"/>
      <c r="Q800" s="174"/>
      <c r="R800" s="251"/>
      <c r="S800" s="249"/>
      <c r="T800" s="174"/>
    </row>
    <row r="801" spans="1:20" ht="12.5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250"/>
      <c r="Q801" s="174"/>
      <c r="R801" s="251"/>
      <c r="S801" s="249"/>
      <c r="T801" s="174"/>
    </row>
    <row r="802" spans="1:20" ht="12.5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250"/>
      <c r="Q802" s="174"/>
      <c r="R802" s="251"/>
      <c r="S802" s="249"/>
      <c r="T802" s="174"/>
    </row>
    <row r="803" spans="1:20" ht="12.5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250"/>
      <c r="Q803" s="174"/>
      <c r="R803" s="251"/>
      <c r="S803" s="249"/>
      <c r="T803" s="174"/>
    </row>
    <row r="804" spans="1:20" ht="12.5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250"/>
      <c r="Q804" s="174"/>
      <c r="R804" s="251"/>
      <c r="S804" s="249"/>
      <c r="T804" s="174"/>
    </row>
    <row r="805" spans="1:20" ht="12.5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250"/>
      <c r="Q805" s="174"/>
      <c r="R805" s="251"/>
      <c r="S805" s="249"/>
      <c r="T805" s="174"/>
    </row>
    <row r="806" spans="1:20" ht="12.5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250"/>
      <c r="Q806" s="174"/>
      <c r="R806" s="251"/>
      <c r="S806" s="249"/>
      <c r="T806" s="174"/>
    </row>
    <row r="807" spans="1:20" ht="12.5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250"/>
      <c r="Q807" s="174"/>
      <c r="R807" s="251"/>
      <c r="S807" s="249"/>
      <c r="T807" s="174"/>
    </row>
    <row r="808" spans="1:20" ht="12.5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250"/>
      <c r="Q808" s="174"/>
      <c r="R808" s="251"/>
      <c r="S808" s="249"/>
      <c r="T808" s="174"/>
    </row>
    <row r="809" spans="1:20" ht="12.5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250"/>
      <c r="Q809" s="174"/>
      <c r="R809" s="251"/>
      <c r="S809" s="249"/>
      <c r="T809" s="174"/>
    </row>
    <row r="810" spans="1:20" ht="12.5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250"/>
      <c r="Q810" s="174"/>
      <c r="R810" s="251"/>
      <c r="S810" s="249"/>
      <c r="T810" s="174"/>
    </row>
    <row r="811" spans="1:20" ht="12.5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250"/>
      <c r="Q811" s="174"/>
      <c r="R811" s="251"/>
      <c r="S811" s="249"/>
      <c r="T811" s="174"/>
    </row>
    <row r="812" spans="1:20" ht="12.5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174"/>
      <c r="P812" s="250"/>
      <c r="Q812" s="174"/>
      <c r="R812" s="251"/>
      <c r="S812" s="249"/>
      <c r="T812" s="174"/>
    </row>
    <row r="813" spans="1:20" ht="12.5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250"/>
      <c r="Q813" s="174"/>
      <c r="R813" s="251"/>
      <c r="S813" s="249"/>
      <c r="T813" s="174"/>
    </row>
    <row r="814" spans="1:20" ht="12.5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174"/>
      <c r="P814" s="250"/>
      <c r="Q814" s="174"/>
      <c r="R814" s="251"/>
      <c r="S814" s="249"/>
      <c r="T814" s="174"/>
    </row>
    <row r="815" spans="1:20" ht="12.5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250"/>
      <c r="Q815" s="174"/>
      <c r="R815" s="251"/>
      <c r="S815" s="249"/>
      <c r="T815" s="174"/>
    </row>
    <row r="816" spans="1:20" ht="12.5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174"/>
      <c r="P816" s="250"/>
      <c r="Q816" s="174"/>
      <c r="R816" s="251"/>
      <c r="S816" s="249"/>
      <c r="T816" s="174"/>
    </row>
    <row r="817" spans="1:20" ht="12.5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250"/>
      <c r="Q817" s="174"/>
      <c r="R817" s="251"/>
      <c r="S817" s="249"/>
      <c r="T817" s="174"/>
    </row>
    <row r="818" spans="1:20" ht="12.5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250"/>
      <c r="Q818" s="174"/>
      <c r="R818" s="251"/>
      <c r="S818" s="249"/>
      <c r="T818" s="174"/>
    </row>
    <row r="819" spans="1:20" ht="12.5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250"/>
      <c r="Q819" s="174"/>
      <c r="R819" s="251"/>
      <c r="S819" s="249"/>
      <c r="T819" s="174"/>
    </row>
    <row r="820" spans="1:20" ht="12.5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174"/>
      <c r="P820" s="250"/>
      <c r="Q820" s="174"/>
      <c r="R820" s="251"/>
      <c r="S820" s="249"/>
      <c r="T820" s="174"/>
    </row>
    <row r="821" spans="1:20" ht="12.5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250"/>
      <c r="Q821" s="174"/>
      <c r="R821" s="251"/>
      <c r="S821" s="249"/>
      <c r="T821" s="174"/>
    </row>
    <row r="822" spans="1:20" ht="12.5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174"/>
      <c r="P822" s="250"/>
      <c r="Q822" s="174"/>
      <c r="R822" s="251"/>
      <c r="S822" s="249"/>
      <c r="T822" s="174"/>
    </row>
    <row r="823" spans="1:20" ht="12.5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250"/>
      <c r="Q823" s="174"/>
      <c r="R823" s="251"/>
      <c r="S823" s="249"/>
      <c r="T823" s="174"/>
    </row>
    <row r="824" spans="1:20" ht="12.5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174"/>
      <c r="P824" s="250"/>
      <c r="Q824" s="174"/>
      <c r="R824" s="251"/>
      <c r="S824" s="249"/>
      <c r="T824" s="174"/>
    </row>
    <row r="825" spans="1:20" ht="12.5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250"/>
      <c r="Q825" s="174"/>
      <c r="R825" s="251"/>
      <c r="S825" s="249"/>
      <c r="T825" s="174"/>
    </row>
    <row r="826" spans="1:20" ht="12.5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174"/>
      <c r="P826" s="250"/>
      <c r="Q826" s="174"/>
      <c r="R826" s="251"/>
      <c r="S826" s="249"/>
      <c r="T826" s="174"/>
    </row>
    <row r="827" spans="1:20" ht="12.5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250"/>
      <c r="Q827" s="174"/>
      <c r="R827" s="251"/>
      <c r="S827" s="249"/>
      <c r="T827" s="174"/>
    </row>
    <row r="828" spans="1:20" ht="12.5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174"/>
      <c r="P828" s="250"/>
      <c r="Q828" s="174"/>
      <c r="R828" s="251"/>
      <c r="S828" s="249"/>
      <c r="T828" s="174"/>
    </row>
    <row r="829" spans="1:20" ht="12.5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250"/>
      <c r="Q829" s="174"/>
      <c r="R829" s="251"/>
      <c r="S829" s="249"/>
      <c r="T829" s="174"/>
    </row>
    <row r="830" spans="1:20" ht="12.5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174"/>
      <c r="P830" s="250"/>
      <c r="Q830" s="174"/>
      <c r="R830" s="251"/>
      <c r="S830" s="249"/>
      <c r="T830" s="174"/>
    </row>
    <row r="831" spans="1:20" ht="12.5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250"/>
      <c r="Q831" s="174"/>
      <c r="R831" s="251"/>
      <c r="S831" s="249"/>
      <c r="T831" s="174"/>
    </row>
    <row r="832" spans="1:20" ht="12.5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250"/>
      <c r="Q832" s="174"/>
      <c r="R832" s="251"/>
      <c r="S832" s="249"/>
      <c r="T832" s="174"/>
    </row>
    <row r="833" spans="1:20" ht="12.5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250"/>
      <c r="Q833" s="174"/>
      <c r="R833" s="251"/>
      <c r="S833" s="249"/>
      <c r="T833" s="174"/>
    </row>
    <row r="834" spans="1:20" ht="12.5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174"/>
      <c r="P834" s="250"/>
      <c r="Q834" s="174"/>
      <c r="R834" s="251"/>
      <c r="S834" s="249"/>
      <c r="T834" s="174"/>
    </row>
    <row r="835" spans="1:20" ht="12.5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250"/>
      <c r="Q835" s="174"/>
      <c r="R835" s="251"/>
      <c r="S835" s="249"/>
      <c r="T835" s="174"/>
    </row>
    <row r="836" spans="1:20" ht="12.5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174"/>
      <c r="P836" s="250"/>
      <c r="Q836" s="174"/>
      <c r="R836" s="251"/>
      <c r="S836" s="249"/>
      <c r="T836" s="174"/>
    </row>
    <row r="837" spans="1:20" ht="12.5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250"/>
      <c r="Q837" s="174"/>
      <c r="R837" s="251"/>
      <c r="S837" s="249"/>
      <c r="T837" s="174"/>
    </row>
    <row r="838" spans="1:20" ht="12.5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174"/>
      <c r="P838" s="250"/>
      <c r="Q838" s="174"/>
      <c r="R838" s="251"/>
      <c r="S838" s="249"/>
      <c r="T838" s="174"/>
    </row>
    <row r="839" spans="1:20" ht="12.5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250"/>
      <c r="Q839" s="174"/>
      <c r="R839" s="251"/>
      <c r="S839" s="249"/>
      <c r="T839" s="174"/>
    </row>
    <row r="840" spans="1:20" ht="12.5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174"/>
      <c r="P840" s="250"/>
      <c r="Q840" s="174"/>
      <c r="R840" s="251"/>
      <c r="S840" s="249"/>
      <c r="T840" s="174"/>
    </row>
    <row r="841" spans="1:20" ht="12.5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250"/>
      <c r="Q841" s="174"/>
      <c r="R841" s="251"/>
      <c r="S841" s="249"/>
      <c r="T841" s="174"/>
    </row>
    <row r="842" spans="1:20" ht="12.5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174"/>
      <c r="P842" s="250"/>
      <c r="Q842" s="174"/>
      <c r="R842" s="251"/>
      <c r="S842" s="249"/>
      <c r="T842" s="174"/>
    </row>
    <row r="843" spans="1:20" ht="12.5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250"/>
      <c r="Q843" s="174"/>
      <c r="R843" s="251"/>
      <c r="S843" s="249"/>
      <c r="T843" s="174"/>
    </row>
    <row r="844" spans="1:20" ht="12.5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250"/>
      <c r="Q844" s="174"/>
      <c r="R844" s="251"/>
      <c r="S844" s="249"/>
      <c r="T844" s="174"/>
    </row>
    <row r="845" spans="1:20" ht="12.5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250"/>
      <c r="Q845" s="174"/>
      <c r="R845" s="251"/>
      <c r="S845" s="249"/>
      <c r="T845" s="174"/>
    </row>
    <row r="846" spans="1:20" ht="12.5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174"/>
      <c r="P846" s="250"/>
      <c r="Q846" s="174"/>
      <c r="R846" s="251"/>
      <c r="S846" s="249"/>
      <c r="T846" s="174"/>
    </row>
    <row r="847" spans="1:20" ht="12.5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250"/>
      <c r="Q847" s="174"/>
      <c r="R847" s="251"/>
      <c r="S847" s="249"/>
      <c r="T847" s="174"/>
    </row>
    <row r="848" spans="1:20" ht="12.5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174"/>
      <c r="P848" s="250"/>
      <c r="Q848" s="174"/>
      <c r="R848" s="251"/>
      <c r="S848" s="249"/>
      <c r="T848" s="174"/>
    </row>
    <row r="849" spans="1:20" ht="12.5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250"/>
      <c r="Q849" s="174"/>
      <c r="R849" s="251"/>
      <c r="S849" s="249"/>
      <c r="T849" s="174"/>
    </row>
    <row r="850" spans="1:20" ht="12.5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174"/>
      <c r="P850" s="250"/>
      <c r="Q850" s="174"/>
      <c r="R850" s="251"/>
      <c r="S850" s="249"/>
      <c r="T850" s="174"/>
    </row>
    <row r="851" spans="1:20" ht="12.5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250"/>
      <c r="Q851" s="174"/>
      <c r="R851" s="251"/>
      <c r="S851" s="249"/>
      <c r="T851" s="174"/>
    </row>
    <row r="852" spans="1:20" ht="12.5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174"/>
      <c r="P852" s="250"/>
      <c r="Q852" s="174"/>
      <c r="R852" s="251"/>
      <c r="S852" s="249"/>
      <c r="T852" s="174"/>
    </row>
    <row r="853" spans="1:20" ht="12.5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250"/>
      <c r="Q853" s="174"/>
      <c r="R853" s="251"/>
      <c r="S853" s="249"/>
      <c r="T853" s="174"/>
    </row>
    <row r="854" spans="1:20" ht="12.5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174"/>
      <c r="P854" s="250"/>
      <c r="Q854" s="174"/>
      <c r="R854" s="251"/>
      <c r="S854" s="249"/>
      <c r="T854" s="174"/>
    </row>
    <row r="855" spans="1:20" ht="12.5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250"/>
      <c r="Q855" s="174"/>
      <c r="R855" s="251"/>
      <c r="S855" s="249"/>
      <c r="T855" s="174"/>
    </row>
    <row r="856" spans="1:20" ht="12.5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174"/>
      <c r="P856" s="250"/>
      <c r="Q856" s="174"/>
      <c r="R856" s="251"/>
      <c r="S856" s="249"/>
      <c r="T856" s="174"/>
    </row>
    <row r="857" spans="1:20" ht="12.5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250"/>
      <c r="Q857" s="174"/>
      <c r="R857" s="251"/>
      <c r="S857" s="249"/>
      <c r="T857" s="174"/>
    </row>
    <row r="858" spans="1:20" ht="12.5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174"/>
      <c r="P858" s="250"/>
      <c r="Q858" s="174"/>
      <c r="R858" s="251"/>
      <c r="S858" s="249"/>
      <c r="T858" s="174"/>
    </row>
    <row r="859" spans="1:20" ht="12.5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250"/>
      <c r="Q859" s="174"/>
      <c r="R859" s="251"/>
      <c r="S859" s="249"/>
      <c r="T859" s="174"/>
    </row>
    <row r="860" spans="1:20" ht="12.5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250"/>
      <c r="Q860" s="174"/>
      <c r="R860" s="251"/>
      <c r="S860" s="249"/>
      <c r="T860" s="174"/>
    </row>
    <row r="861" spans="1:20" ht="12.5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250"/>
      <c r="Q861" s="174"/>
      <c r="R861" s="251"/>
      <c r="S861" s="249"/>
      <c r="T861" s="174"/>
    </row>
    <row r="862" spans="1:20" ht="12.5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174"/>
      <c r="P862" s="250"/>
      <c r="Q862" s="174"/>
      <c r="R862" s="251"/>
      <c r="S862" s="249"/>
      <c r="T862" s="174"/>
    </row>
    <row r="863" spans="1:20" ht="12.5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250"/>
      <c r="Q863" s="174"/>
      <c r="R863" s="251"/>
      <c r="S863" s="249"/>
      <c r="T863" s="174"/>
    </row>
    <row r="864" spans="1:20" ht="12.5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174"/>
      <c r="P864" s="250"/>
      <c r="Q864" s="174"/>
      <c r="R864" s="251"/>
      <c r="S864" s="249"/>
      <c r="T864" s="174"/>
    </row>
    <row r="865" spans="1:20" ht="12.5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250"/>
      <c r="Q865" s="174"/>
      <c r="R865" s="251"/>
      <c r="S865" s="249"/>
      <c r="T865" s="174"/>
    </row>
    <row r="866" spans="1:20" ht="12.5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174"/>
      <c r="P866" s="250"/>
      <c r="Q866" s="174"/>
      <c r="R866" s="251"/>
      <c r="S866" s="249"/>
      <c r="T866" s="174"/>
    </row>
    <row r="867" spans="1:20" ht="12.5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250"/>
      <c r="Q867" s="174"/>
      <c r="R867" s="251"/>
      <c r="S867" s="249"/>
      <c r="T867" s="174"/>
    </row>
    <row r="868" spans="1:20" ht="12.5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250"/>
      <c r="Q868" s="174"/>
      <c r="R868" s="251"/>
      <c r="S868" s="249"/>
      <c r="T868" s="174"/>
    </row>
    <row r="869" spans="1:20" ht="12.5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250"/>
      <c r="Q869" s="174"/>
      <c r="R869" s="251"/>
      <c r="S869" s="249"/>
      <c r="T869" s="174"/>
    </row>
    <row r="870" spans="1:20" ht="12.5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174"/>
      <c r="P870" s="250"/>
      <c r="Q870" s="174"/>
      <c r="R870" s="251"/>
      <c r="S870" s="249"/>
      <c r="T870" s="174"/>
    </row>
    <row r="871" spans="1:20" ht="12.5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250"/>
      <c r="Q871" s="174"/>
      <c r="R871" s="251"/>
      <c r="S871" s="249"/>
      <c r="T871" s="174"/>
    </row>
    <row r="872" spans="1:20" ht="12.5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174"/>
      <c r="P872" s="250"/>
      <c r="Q872" s="174"/>
      <c r="R872" s="251"/>
      <c r="S872" s="249"/>
      <c r="T872" s="174"/>
    </row>
    <row r="873" spans="1:20" ht="12.5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250"/>
      <c r="Q873" s="174"/>
      <c r="R873" s="251"/>
      <c r="S873" s="249"/>
      <c r="T873" s="174"/>
    </row>
    <row r="874" spans="1:20" ht="12.5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250"/>
      <c r="Q874" s="174"/>
      <c r="R874" s="251"/>
      <c r="S874" s="249"/>
      <c r="T874" s="174"/>
    </row>
    <row r="875" spans="1:20" ht="12.5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250"/>
      <c r="Q875" s="174"/>
      <c r="R875" s="251"/>
      <c r="S875" s="249"/>
      <c r="T875" s="174"/>
    </row>
    <row r="876" spans="1:20" ht="12.5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250"/>
      <c r="Q876" s="174"/>
      <c r="R876" s="251"/>
      <c r="S876" s="249"/>
      <c r="T876" s="174"/>
    </row>
    <row r="877" spans="1:20" ht="12.5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250"/>
      <c r="Q877" s="174"/>
      <c r="R877" s="251"/>
      <c r="S877" s="249"/>
      <c r="T877" s="174"/>
    </row>
    <row r="878" spans="1:20" ht="12.5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174"/>
      <c r="P878" s="250"/>
      <c r="Q878" s="174"/>
      <c r="R878" s="251"/>
      <c r="S878" s="249"/>
      <c r="T878" s="174"/>
    </row>
    <row r="879" spans="1:20" ht="12.5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250"/>
      <c r="Q879" s="174"/>
      <c r="R879" s="251"/>
      <c r="S879" s="249"/>
      <c r="T879" s="174"/>
    </row>
    <row r="880" spans="1:20" ht="12.5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174"/>
      <c r="P880" s="250"/>
      <c r="Q880" s="174"/>
      <c r="R880" s="251"/>
      <c r="S880" s="249"/>
      <c r="T880" s="174"/>
    </row>
    <row r="881" spans="1:20" ht="12.5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250"/>
      <c r="Q881" s="174"/>
      <c r="R881" s="251"/>
      <c r="S881" s="249"/>
      <c r="T881" s="174"/>
    </row>
    <row r="882" spans="1:20" ht="12.5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174"/>
      <c r="P882" s="250"/>
      <c r="Q882" s="174"/>
      <c r="R882" s="251"/>
      <c r="S882" s="249"/>
      <c r="T882" s="174"/>
    </row>
    <row r="883" spans="1:20" ht="12.5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250"/>
      <c r="Q883" s="174"/>
      <c r="R883" s="251"/>
      <c r="S883" s="249"/>
      <c r="T883" s="174"/>
    </row>
    <row r="884" spans="1:20" ht="12.5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174"/>
      <c r="P884" s="250"/>
      <c r="Q884" s="174"/>
      <c r="R884" s="251"/>
      <c r="S884" s="249"/>
      <c r="T884" s="174"/>
    </row>
    <row r="885" spans="1:20" ht="12.5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250"/>
      <c r="Q885" s="174"/>
      <c r="R885" s="251"/>
      <c r="S885" s="249"/>
      <c r="T885" s="174"/>
    </row>
    <row r="886" spans="1:20" ht="12.5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250"/>
      <c r="Q886" s="174"/>
      <c r="R886" s="251"/>
      <c r="S886" s="249"/>
      <c r="T886" s="174"/>
    </row>
    <row r="887" spans="1:20" ht="12.5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250"/>
      <c r="Q887" s="174"/>
      <c r="R887" s="251"/>
      <c r="S887" s="249"/>
      <c r="T887" s="174"/>
    </row>
    <row r="888" spans="1:20" ht="12.5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250"/>
      <c r="Q888" s="174"/>
      <c r="R888" s="251"/>
      <c r="S888" s="249"/>
      <c r="T888" s="174"/>
    </row>
    <row r="889" spans="1:20" ht="12.5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250"/>
      <c r="Q889" s="174"/>
      <c r="R889" s="251"/>
      <c r="S889" s="249"/>
      <c r="T889" s="174"/>
    </row>
    <row r="890" spans="1:20" ht="12.5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250"/>
      <c r="Q890" s="174"/>
      <c r="R890" s="251"/>
      <c r="S890" s="249"/>
      <c r="T890" s="174"/>
    </row>
    <row r="891" spans="1:20" ht="12.5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250"/>
      <c r="Q891" s="174"/>
      <c r="R891" s="251"/>
      <c r="S891" s="249"/>
      <c r="T891" s="174"/>
    </row>
    <row r="892" spans="1:20" ht="12.5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250"/>
      <c r="Q892" s="174"/>
      <c r="R892" s="251"/>
      <c r="S892" s="249"/>
      <c r="T892" s="174"/>
    </row>
    <row r="893" spans="1:20" ht="12.5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250"/>
      <c r="Q893" s="174"/>
      <c r="R893" s="251"/>
      <c r="S893" s="249"/>
      <c r="T893" s="174"/>
    </row>
    <row r="894" spans="1:20" ht="12.5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174"/>
      <c r="P894" s="250"/>
      <c r="Q894" s="174"/>
      <c r="R894" s="251"/>
      <c r="S894" s="249"/>
      <c r="T894" s="174"/>
    </row>
    <row r="895" spans="1:20" ht="12.5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250"/>
      <c r="Q895" s="174"/>
      <c r="R895" s="251"/>
      <c r="S895" s="249"/>
      <c r="T895" s="174"/>
    </row>
    <row r="896" spans="1:20" ht="12.5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174"/>
      <c r="P896" s="250"/>
      <c r="Q896" s="174"/>
      <c r="R896" s="251"/>
      <c r="S896" s="249"/>
      <c r="T896" s="174"/>
    </row>
    <row r="897" spans="1:20" ht="12.5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250"/>
      <c r="Q897" s="174"/>
      <c r="R897" s="251"/>
      <c r="S897" s="249"/>
      <c r="T897" s="174"/>
    </row>
    <row r="898" spans="1:20" ht="12.5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174"/>
      <c r="P898" s="250"/>
      <c r="Q898" s="174"/>
      <c r="R898" s="251"/>
      <c r="S898" s="249"/>
      <c r="T898" s="174"/>
    </row>
    <row r="899" spans="1:20" ht="12.5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250"/>
      <c r="Q899" s="174"/>
      <c r="R899" s="251"/>
      <c r="S899" s="249"/>
      <c r="T899" s="174"/>
    </row>
    <row r="900" spans="1:20" ht="12.5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250"/>
      <c r="Q900" s="174"/>
      <c r="R900" s="251"/>
      <c r="S900" s="249"/>
      <c r="T900" s="174"/>
    </row>
    <row r="901" spans="1:20" ht="12.5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250"/>
      <c r="Q901" s="174"/>
      <c r="R901" s="251"/>
      <c r="S901" s="249"/>
      <c r="T901" s="174"/>
    </row>
    <row r="902" spans="1:20" ht="12.5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174"/>
      <c r="P902" s="250"/>
      <c r="Q902" s="174"/>
      <c r="R902" s="251"/>
      <c r="S902" s="249"/>
      <c r="T902" s="174"/>
    </row>
    <row r="903" spans="1:20" ht="12.5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250"/>
      <c r="Q903" s="174"/>
      <c r="R903" s="251"/>
      <c r="S903" s="249"/>
      <c r="T903" s="174"/>
    </row>
    <row r="904" spans="1:20" ht="12.5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250"/>
      <c r="Q904" s="174"/>
      <c r="R904" s="251"/>
      <c r="S904" s="249"/>
      <c r="T904" s="174"/>
    </row>
    <row r="905" spans="1:20" ht="12.5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250"/>
      <c r="Q905" s="174"/>
      <c r="R905" s="251"/>
      <c r="S905" s="249"/>
      <c r="T905" s="174"/>
    </row>
    <row r="906" spans="1:20" ht="12.5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174"/>
      <c r="P906" s="250"/>
      <c r="Q906" s="174"/>
      <c r="R906" s="251"/>
      <c r="S906" s="249"/>
      <c r="T906" s="174"/>
    </row>
    <row r="907" spans="1:20" ht="12.5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250"/>
      <c r="Q907" s="174"/>
      <c r="R907" s="251"/>
      <c r="S907" s="249"/>
      <c r="T907" s="174"/>
    </row>
    <row r="908" spans="1:20" ht="12.5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174"/>
      <c r="P908" s="250"/>
      <c r="Q908" s="174"/>
      <c r="R908" s="251"/>
      <c r="S908" s="249"/>
      <c r="T908" s="174"/>
    </row>
    <row r="909" spans="1:20" ht="12.5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250"/>
      <c r="Q909" s="174"/>
      <c r="R909" s="251"/>
      <c r="S909" s="249"/>
      <c r="T909" s="174"/>
    </row>
    <row r="910" spans="1:20" ht="12.5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174"/>
      <c r="P910" s="250"/>
      <c r="Q910" s="174"/>
      <c r="R910" s="251"/>
      <c r="S910" s="249"/>
      <c r="T910" s="174"/>
    </row>
    <row r="911" spans="1:20" ht="12.5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250"/>
      <c r="Q911" s="174"/>
      <c r="R911" s="251"/>
      <c r="S911" s="249"/>
      <c r="T911" s="174"/>
    </row>
    <row r="912" spans="1:20" ht="12.5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174"/>
      <c r="P912" s="250"/>
      <c r="Q912" s="174"/>
      <c r="R912" s="251"/>
      <c r="S912" s="249"/>
      <c r="T912" s="174"/>
    </row>
    <row r="913" spans="1:20" ht="12.5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250"/>
      <c r="Q913" s="174"/>
      <c r="R913" s="251"/>
      <c r="S913" s="249"/>
      <c r="T913" s="174"/>
    </row>
    <row r="914" spans="1:20" ht="12.5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174"/>
      <c r="P914" s="250"/>
      <c r="Q914" s="174"/>
      <c r="R914" s="251"/>
      <c r="S914" s="249"/>
      <c r="T914" s="174"/>
    </row>
    <row r="915" spans="1:20" ht="12.5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250"/>
      <c r="Q915" s="174"/>
      <c r="R915" s="251"/>
      <c r="S915" s="249"/>
      <c r="T915" s="174"/>
    </row>
    <row r="916" spans="1:20" ht="12.5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250"/>
      <c r="Q916" s="174"/>
      <c r="R916" s="251"/>
      <c r="S916" s="249"/>
      <c r="T916" s="174"/>
    </row>
    <row r="917" spans="1:20" ht="12.5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250"/>
      <c r="Q917" s="174"/>
      <c r="R917" s="251"/>
      <c r="S917" s="249"/>
      <c r="T917" s="174"/>
    </row>
    <row r="918" spans="1:20" ht="12.5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174"/>
      <c r="P918" s="250"/>
      <c r="Q918" s="174"/>
      <c r="R918" s="251"/>
      <c r="S918" s="249"/>
      <c r="T918" s="174"/>
    </row>
    <row r="919" spans="1:20" ht="12.5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174"/>
      <c r="P919" s="250"/>
      <c r="Q919" s="174"/>
      <c r="R919" s="251"/>
      <c r="S919" s="249"/>
      <c r="T919" s="174"/>
    </row>
    <row r="920" spans="1:20" ht="12.5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174"/>
      <c r="P920" s="250"/>
      <c r="Q920" s="174"/>
      <c r="R920" s="251"/>
      <c r="S920" s="249"/>
      <c r="T920" s="174"/>
    </row>
    <row r="921" spans="1:20" ht="12.5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174"/>
      <c r="P921" s="250"/>
      <c r="Q921" s="174"/>
      <c r="R921" s="251"/>
      <c r="S921" s="249"/>
      <c r="T921" s="174"/>
    </row>
    <row r="922" spans="1:20" ht="12.5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250"/>
      <c r="Q922" s="174"/>
      <c r="R922" s="251"/>
      <c r="S922" s="249"/>
      <c r="T922" s="174"/>
    </row>
    <row r="923" spans="1:20" ht="12.5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74"/>
      <c r="M923" s="174"/>
      <c r="N923" s="174"/>
      <c r="O923" s="174"/>
      <c r="P923" s="250"/>
      <c r="Q923" s="174"/>
      <c r="R923" s="251"/>
      <c r="S923" s="249"/>
      <c r="T923" s="174"/>
    </row>
    <row r="924" spans="1:20" ht="12.5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74"/>
      <c r="M924" s="174"/>
      <c r="N924" s="174"/>
      <c r="O924" s="174"/>
      <c r="P924" s="250"/>
      <c r="Q924" s="174"/>
      <c r="R924" s="251"/>
      <c r="S924" s="249"/>
      <c r="T924" s="174"/>
    </row>
    <row r="925" spans="1:20" ht="12.5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74"/>
      <c r="M925" s="174"/>
      <c r="N925" s="174"/>
      <c r="O925" s="174"/>
      <c r="P925" s="250"/>
      <c r="Q925" s="174"/>
      <c r="R925" s="251"/>
      <c r="S925" s="249"/>
      <c r="T925" s="174"/>
    </row>
    <row r="926" spans="1:20" ht="12.5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74"/>
      <c r="M926" s="174"/>
      <c r="N926" s="174"/>
      <c r="O926" s="174"/>
      <c r="P926" s="250"/>
      <c r="Q926" s="174"/>
      <c r="R926" s="251"/>
      <c r="S926" s="249"/>
      <c r="T926" s="174"/>
    </row>
    <row r="927" spans="1:20" ht="12.5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74"/>
      <c r="M927" s="174"/>
      <c r="N927" s="174"/>
      <c r="O927" s="174"/>
      <c r="P927" s="250"/>
      <c r="Q927" s="174"/>
      <c r="R927" s="251"/>
      <c r="S927" s="249"/>
      <c r="T927" s="174"/>
    </row>
    <row r="928" spans="1:20" ht="12.5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174"/>
      <c r="P928" s="250"/>
      <c r="Q928" s="174"/>
      <c r="R928" s="251"/>
      <c r="S928" s="249"/>
      <c r="T928" s="174"/>
    </row>
    <row r="929" spans="1:20" ht="12.5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74"/>
      <c r="M929" s="174"/>
      <c r="N929" s="174"/>
      <c r="O929" s="174"/>
      <c r="P929" s="250"/>
      <c r="Q929" s="174"/>
      <c r="R929" s="251"/>
      <c r="S929" s="249"/>
      <c r="T929" s="174"/>
    </row>
    <row r="930" spans="1:20" ht="12.5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74"/>
      <c r="M930" s="174"/>
      <c r="N930" s="174"/>
      <c r="O930" s="174"/>
      <c r="P930" s="250"/>
      <c r="Q930" s="174"/>
      <c r="R930" s="251"/>
      <c r="S930" s="249"/>
      <c r="T930" s="174"/>
    </row>
    <row r="931" spans="1:20" ht="12.5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74"/>
      <c r="M931" s="174"/>
      <c r="N931" s="174"/>
      <c r="O931" s="174"/>
      <c r="P931" s="250"/>
      <c r="Q931" s="174"/>
      <c r="R931" s="251"/>
      <c r="S931" s="249"/>
      <c r="T931" s="174"/>
    </row>
    <row r="932" spans="1:20" ht="12.5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74"/>
      <c r="M932" s="174"/>
      <c r="N932" s="174"/>
      <c r="O932" s="174"/>
      <c r="P932" s="250"/>
      <c r="Q932" s="174"/>
      <c r="R932" s="251"/>
      <c r="S932" s="249"/>
      <c r="T932" s="174"/>
    </row>
    <row r="933" spans="1:20" ht="12.5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74"/>
      <c r="M933" s="174"/>
      <c r="N933" s="174"/>
      <c r="O933" s="174"/>
      <c r="P933" s="250"/>
      <c r="Q933" s="174"/>
      <c r="R933" s="251"/>
      <c r="S933" s="249"/>
      <c r="T933" s="174"/>
    </row>
    <row r="934" spans="1:20" ht="12.5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74"/>
      <c r="M934" s="174"/>
      <c r="N934" s="174"/>
      <c r="O934" s="174"/>
      <c r="P934" s="250"/>
      <c r="Q934" s="174"/>
      <c r="R934" s="251"/>
      <c r="S934" s="249"/>
      <c r="T934" s="174"/>
    </row>
    <row r="935" spans="1:20" ht="12.5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74"/>
      <c r="M935" s="174"/>
      <c r="N935" s="174"/>
      <c r="O935" s="174"/>
      <c r="P935" s="250"/>
      <c r="Q935" s="174"/>
      <c r="R935" s="251"/>
      <c r="S935" s="249"/>
      <c r="T935" s="174"/>
    </row>
    <row r="936" spans="1:20" ht="12.5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74"/>
      <c r="M936" s="174"/>
      <c r="N936" s="174"/>
      <c r="O936" s="174"/>
      <c r="P936" s="250"/>
      <c r="Q936" s="174"/>
      <c r="R936" s="251"/>
      <c r="S936" s="249"/>
      <c r="T936" s="174"/>
    </row>
    <row r="937" spans="1:20" ht="12.5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4"/>
      <c r="O937" s="174"/>
      <c r="P937" s="250"/>
      <c r="Q937" s="174"/>
      <c r="R937" s="251"/>
      <c r="S937" s="249"/>
      <c r="T937" s="174"/>
    </row>
    <row r="938" spans="1:20" ht="12.5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174"/>
      <c r="P938" s="250"/>
      <c r="Q938" s="174"/>
      <c r="R938" s="251"/>
      <c r="S938" s="249"/>
      <c r="T938" s="174"/>
    </row>
    <row r="939" spans="1:20" ht="12.5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74"/>
      <c r="M939" s="174"/>
      <c r="N939" s="174"/>
      <c r="O939" s="174"/>
      <c r="P939" s="250"/>
      <c r="Q939" s="174"/>
      <c r="R939" s="251"/>
      <c r="S939" s="249"/>
      <c r="T939" s="174"/>
    </row>
    <row r="940" spans="1:20" ht="12.5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74"/>
      <c r="M940" s="174"/>
      <c r="N940" s="174"/>
      <c r="O940" s="174"/>
      <c r="P940" s="250"/>
      <c r="Q940" s="174"/>
      <c r="R940" s="251"/>
      <c r="S940" s="249"/>
      <c r="T940" s="174"/>
    </row>
    <row r="941" spans="1:20" ht="12.5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74"/>
      <c r="M941" s="174"/>
      <c r="N941" s="174"/>
      <c r="O941" s="174"/>
      <c r="P941" s="250"/>
      <c r="Q941" s="174"/>
      <c r="R941" s="251"/>
      <c r="S941" s="249"/>
      <c r="T941" s="174"/>
    </row>
    <row r="942" spans="1:20" ht="12.5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250"/>
      <c r="Q942" s="174"/>
      <c r="R942" s="251"/>
      <c r="S942" s="249"/>
      <c r="T942" s="174"/>
    </row>
    <row r="943" spans="1:20" ht="12.5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74"/>
      <c r="M943" s="174"/>
      <c r="N943" s="174"/>
      <c r="O943" s="174"/>
      <c r="P943" s="250"/>
      <c r="Q943" s="174"/>
      <c r="R943" s="251"/>
      <c r="S943" s="249"/>
      <c r="T943" s="174"/>
    </row>
    <row r="944" spans="1:20" ht="12.5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174"/>
      <c r="P944" s="250"/>
      <c r="Q944" s="174"/>
      <c r="R944" s="251"/>
      <c r="S944" s="249"/>
      <c r="T944" s="174"/>
    </row>
    <row r="945" spans="1:20" ht="12.5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74"/>
      <c r="M945" s="174"/>
      <c r="N945" s="174"/>
      <c r="O945" s="174"/>
      <c r="P945" s="250"/>
      <c r="Q945" s="174"/>
      <c r="R945" s="251"/>
      <c r="S945" s="249"/>
      <c r="T945" s="174"/>
    </row>
    <row r="946" spans="1:20" ht="12.5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174"/>
      <c r="P946" s="250"/>
      <c r="Q946" s="174"/>
      <c r="R946" s="251"/>
      <c r="S946" s="249"/>
      <c r="T946" s="174"/>
    </row>
    <row r="947" spans="1:20" ht="12.5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74"/>
      <c r="M947" s="174"/>
      <c r="N947" s="174"/>
      <c r="O947" s="174"/>
      <c r="P947" s="250"/>
      <c r="Q947" s="174"/>
      <c r="R947" s="251"/>
      <c r="S947" s="249"/>
      <c r="T947" s="174"/>
    </row>
    <row r="948" spans="1:20" ht="12.5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74"/>
      <c r="M948" s="174"/>
      <c r="N948" s="174"/>
      <c r="O948" s="174"/>
      <c r="P948" s="250"/>
      <c r="Q948" s="174"/>
      <c r="R948" s="251"/>
      <c r="S948" s="249"/>
      <c r="T948" s="174"/>
    </row>
    <row r="949" spans="1:20" ht="12.5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74"/>
      <c r="M949" s="174"/>
      <c r="N949" s="174"/>
      <c r="O949" s="174"/>
      <c r="P949" s="250"/>
      <c r="Q949" s="174"/>
      <c r="R949" s="251"/>
      <c r="S949" s="249"/>
      <c r="T949" s="174"/>
    </row>
    <row r="950" spans="1:20" ht="12.5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174"/>
      <c r="P950" s="250"/>
      <c r="Q950" s="174"/>
      <c r="R950" s="251"/>
      <c r="S950" s="249"/>
      <c r="T950" s="174"/>
    </row>
    <row r="951" spans="1:20" ht="12.5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74"/>
      <c r="M951" s="174"/>
      <c r="N951" s="174"/>
      <c r="O951" s="174"/>
      <c r="P951" s="250"/>
      <c r="Q951" s="174"/>
      <c r="R951" s="251"/>
      <c r="S951" s="249"/>
      <c r="T951" s="174"/>
    </row>
    <row r="952" spans="1:20" ht="12.5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74"/>
      <c r="M952" s="174"/>
      <c r="N952" s="174"/>
      <c r="O952" s="174"/>
      <c r="P952" s="250"/>
      <c r="Q952" s="174"/>
      <c r="R952" s="251"/>
      <c r="S952" s="249"/>
      <c r="T952" s="174"/>
    </row>
    <row r="953" spans="1:20" ht="12.5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74"/>
      <c r="M953" s="174"/>
      <c r="N953" s="174"/>
      <c r="O953" s="174"/>
      <c r="P953" s="250"/>
      <c r="Q953" s="174"/>
      <c r="R953" s="251"/>
      <c r="S953" s="249"/>
      <c r="T953" s="174"/>
    </row>
    <row r="954" spans="1:20" ht="12.5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4"/>
      <c r="O954" s="174"/>
      <c r="P954" s="250"/>
      <c r="Q954" s="174"/>
      <c r="R954" s="251"/>
      <c r="S954" s="249"/>
      <c r="T954" s="174"/>
    </row>
    <row r="955" spans="1:20" ht="12.5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174"/>
      <c r="P955" s="250"/>
      <c r="Q955" s="174"/>
      <c r="R955" s="251"/>
      <c r="S955" s="249"/>
      <c r="T955" s="174"/>
    </row>
    <row r="956" spans="1:20" ht="12.5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74"/>
      <c r="M956" s="174"/>
      <c r="N956" s="174"/>
      <c r="O956" s="174"/>
      <c r="P956" s="250"/>
      <c r="Q956" s="174"/>
      <c r="R956" s="251"/>
      <c r="S956" s="249"/>
      <c r="T956" s="174"/>
    </row>
    <row r="957" spans="1:20" ht="12.5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74"/>
      <c r="M957" s="174"/>
      <c r="N957" s="174"/>
      <c r="O957" s="174"/>
      <c r="P957" s="250"/>
      <c r="Q957" s="174"/>
      <c r="R957" s="251"/>
      <c r="S957" s="249"/>
      <c r="T957" s="174"/>
    </row>
    <row r="958" spans="1:20" ht="12.5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174"/>
      <c r="P958" s="250"/>
      <c r="Q958" s="174"/>
      <c r="R958" s="251"/>
      <c r="S958" s="249"/>
      <c r="T958" s="174"/>
    </row>
    <row r="959" spans="1:20" ht="12.5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174"/>
      <c r="P959" s="250"/>
      <c r="Q959" s="174"/>
      <c r="R959" s="251"/>
      <c r="S959" s="249"/>
      <c r="T959" s="174"/>
    </row>
    <row r="960" spans="1:20" ht="12.5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74"/>
      <c r="M960" s="174"/>
      <c r="N960" s="174"/>
      <c r="O960" s="174"/>
      <c r="P960" s="250"/>
      <c r="Q960" s="174"/>
      <c r="R960" s="251"/>
      <c r="S960" s="249"/>
      <c r="T960" s="174"/>
    </row>
    <row r="961" spans="1:20" ht="12.5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74"/>
      <c r="M961" s="174"/>
      <c r="N961" s="174"/>
      <c r="O961" s="174"/>
      <c r="P961" s="250"/>
      <c r="Q961" s="174"/>
      <c r="R961" s="251"/>
      <c r="S961" s="249"/>
      <c r="T961" s="174"/>
    </row>
    <row r="962" spans="1:20" ht="12.5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74"/>
      <c r="M962" s="174"/>
      <c r="N962" s="174"/>
      <c r="O962" s="174"/>
      <c r="P962" s="250"/>
      <c r="Q962" s="174"/>
      <c r="R962" s="251"/>
      <c r="S962" s="249"/>
      <c r="T962" s="174"/>
    </row>
    <row r="963" spans="1:20" ht="12.5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250"/>
      <c r="Q963" s="174"/>
      <c r="R963" s="251"/>
      <c r="S963" s="249"/>
      <c r="T963" s="174"/>
    </row>
    <row r="964" spans="1:20" ht="12.5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74"/>
      <c r="M964" s="174"/>
      <c r="N964" s="174"/>
      <c r="O964" s="174"/>
      <c r="P964" s="250"/>
      <c r="Q964" s="174"/>
      <c r="R964" s="251"/>
      <c r="S964" s="249"/>
      <c r="T964" s="174"/>
    </row>
    <row r="965" spans="1:20" ht="12.5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4"/>
      <c r="M965" s="174"/>
      <c r="N965" s="174"/>
      <c r="O965" s="174"/>
      <c r="P965" s="250"/>
      <c r="Q965" s="174"/>
      <c r="R965" s="251"/>
      <c r="S965" s="249"/>
      <c r="T965" s="174"/>
    </row>
    <row r="966" spans="1:20" ht="12.5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4"/>
      <c r="M966" s="174"/>
      <c r="N966" s="174"/>
      <c r="O966" s="174"/>
      <c r="P966" s="250"/>
      <c r="Q966" s="174"/>
      <c r="R966" s="251"/>
      <c r="S966" s="249"/>
      <c r="T966" s="174"/>
    </row>
    <row r="967" spans="1:20" ht="12.5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174"/>
      <c r="P967" s="250"/>
      <c r="Q967" s="174"/>
      <c r="R967" s="251"/>
      <c r="S967" s="249"/>
      <c r="T967" s="174"/>
    </row>
    <row r="968" spans="1:20" ht="12.5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74"/>
      <c r="M968" s="174"/>
      <c r="N968" s="174"/>
      <c r="O968" s="174"/>
      <c r="P968" s="250"/>
      <c r="Q968" s="174"/>
      <c r="R968" s="251"/>
      <c r="S968" s="249"/>
      <c r="T968" s="174"/>
    </row>
    <row r="969" spans="1:20" ht="12.5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74"/>
      <c r="M969" s="174"/>
      <c r="N969" s="174"/>
      <c r="O969" s="174"/>
      <c r="P969" s="250"/>
      <c r="Q969" s="174"/>
      <c r="R969" s="251"/>
      <c r="S969" s="249"/>
      <c r="T969" s="174"/>
    </row>
    <row r="970" spans="1:20" ht="12.5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74"/>
      <c r="M970" s="174"/>
      <c r="N970" s="174"/>
      <c r="O970" s="174"/>
      <c r="P970" s="250"/>
      <c r="Q970" s="174"/>
      <c r="R970" s="251"/>
      <c r="S970" s="249"/>
      <c r="T970" s="174"/>
    </row>
    <row r="971" spans="1:20" ht="12.5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174"/>
      <c r="P971" s="250"/>
      <c r="Q971" s="174"/>
      <c r="R971" s="251"/>
      <c r="S971" s="249"/>
      <c r="T971" s="174"/>
    </row>
    <row r="972" spans="1:20" ht="12.5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250"/>
      <c r="Q972" s="174"/>
      <c r="R972" s="251"/>
      <c r="S972" s="249"/>
      <c r="T972" s="174"/>
    </row>
    <row r="973" spans="1:20" ht="12.5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174"/>
      <c r="P973" s="250"/>
      <c r="Q973" s="174"/>
      <c r="R973" s="251"/>
      <c r="S973" s="249"/>
      <c r="T973" s="174"/>
    </row>
    <row r="974" spans="1:20" ht="12.5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174"/>
      <c r="P974" s="250"/>
      <c r="Q974" s="174"/>
      <c r="R974" s="251"/>
      <c r="S974" s="249"/>
      <c r="T974" s="174"/>
    </row>
    <row r="975" spans="1:20" ht="12.5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74"/>
      <c r="M975" s="174"/>
      <c r="N975" s="174"/>
      <c r="O975" s="174"/>
      <c r="P975" s="250"/>
      <c r="Q975" s="174"/>
      <c r="R975" s="251"/>
      <c r="S975" s="249"/>
      <c r="T975" s="174"/>
    </row>
    <row r="976" spans="1:20" ht="12.5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174"/>
      <c r="P976" s="250"/>
      <c r="Q976" s="174"/>
      <c r="R976" s="251"/>
      <c r="S976" s="249"/>
      <c r="T976" s="174"/>
    </row>
    <row r="977" spans="1:20" ht="12.5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174"/>
      <c r="P977" s="250"/>
      <c r="Q977" s="174"/>
      <c r="R977" s="251"/>
      <c r="S977" s="249"/>
      <c r="T977" s="174"/>
    </row>
    <row r="978" spans="1:20" ht="12.5">
      <c r="A978" s="174"/>
      <c r="B978" s="174"/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174"/>
      <c r="P978" s="250"/>
      <c r="Q978" s="174"/>
      <c r="R978" s="251"/>
      <c r="S978" s="249"/>
      <c r="T978" s="174"/>
    </row>
    <row r="979" spans="1:20" ht="12.5">
      <c r="A979" s="174"/>
      <c r="B979" s="174"/>
      <c r="C979" s="174"/>
      <c r="D979" s="174"/>
      <c r="E979" s="174"/>
      <c r="F979" s="174"/>
      <c r="G979" s="174"/>
      <c r="H979" s="174"/>
      <c r="I979" s="174"/>
      <c r="J979" s="174"/>
      <c r="K979" s="174"/>
      <c r="L979" s="174"/>
      <c r="M979" s="174"/>
      <c r="N979" s="174"/>
      <c r="O979" s="174"/>
      <c r="P979" s="250"/>
      <c r="Q979" s="174"/>
      <c r="R979" s="251"/>
      <c r="S979" s="249"/>
      <c r="T979" s="174"/>
    </row>
    <row r="980" spans="1:20" ht="12.5">
      <c r="A980" s="17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174"/>
      <c r="P980" s="250"/>
      <c r="Q980" s="174"/>
      <c r="R980" s="251"/>
      <c r="S980" s="249"/>
      <c r="T980" s="174"/>
    </row>
    <row r="981" spans="1:20" ht="12.5">
      <c r="A981" s="174"/>
      <c r="B981" s="174"/>
      <c r="C981" s="174"/>
      <c r="D981" s="174"/>
      <c r="E981" s="174"/>
      <c r="F981" s="174"/>
      <c r="G981" s="174"/>
      <c r="H981" s="174"/>
      <c r="I981" s="174"/>
      <c r="J981" s="174"/>
      <c r="K981" s="174"/>
      <c r="L981" s="174"/>
      <c r="M981" s="174"/>
      <c r="N981" s="174"/>
      <c r="O981" s="174"/>
      <c r="P981" s="250"/>
      <c r="Q981" s="174"/>
      <c r="R981" s="251"/>
      <c r="S981" s="249"/>
      <c r="T981" s="174"/>
    </row>
    <row r="982" spans="1:20" ht="12.5">
      <c r="A982" s="174"/>
      <c r="B982" s="174"/>
      <c r="C982" s="174"/>
      <c r="D982" s="174"/>
      <c r="E982" s="174"/>
      <c r="F982" s="174"/>
      <c r="G982" s="174"/>
      <c r="H982" s="174"/>
      <c r="I982" s="174"/>
      <c r="J982" s="174"/>
      <c r="K982" s="174"/>
      <c r="L982" s="174"/>
      <c r="M982" s="174"/>
      <c r="N982" s="174"/>
      <c r="O982" s="174"/>
      <c r="P982" s="250"/>
      <c r="Q982" s="174"/>
      <c r="R982" s="251"/>
      <c r="S982" s="249"/>
      <c r="T982" s="174"/>
    </row>
    <row r="983" spans="1:20" ht="12.5">
      <c r="A983" s="174"/>
      <c r="B983" s="174"/>
      <c r="C983" s="174"/>
      <c r="D983" s="174"/>
      <c r="E983" s="174"/>
      <c r="F983" s="174"/>
      <c r="G983" s="174"/>
      <c r="H983" s="174"/>
      <c r="I983" s="174"/>
      <c r="J983" s="174"/>
      <c r="K983" s="174"/>
      <c r="L983" s="174"/>
      <c r="M983" s="174"/>
      <c r="N983" s="174"/>
      <c r="O983" s="174"/>
      <c r="P983" s="250"/>
      <c r="Q983" s="174"/>
      <c r="R983" s="251"/>
      <c r="S983" s="249"/>
      <c r="T983" s="174"/>
    </row>
    <row r="984" spans="1:20" ht="12.5">
      <c r="A984" s="174"/>
      <c r="B984" s="174"/>
      <c r="C984" s="174"/>
      <c r="D984" s="174"/>
      <c r="E984" s="174"/>
      <c r="F984" s="174"/>
      <c r="G984" s="174"/>
      <c r="H984" s="174"/>
      <c r="I984" s="174"/>
      <c r="J984" s="174"/>
      <c r="K984" s="174"/>
      <c r="L984" s="174"/>
      <c r="M984" s="174"/>
      <c r="N984" s="174"/>
      <c r="O984" s="174"/>
      <c r="P984" s="250"/>
      <c r="Q984" s="174"/>
      <c r="R984" s="251"/>
      <c r="S984" s="249"/>
      <c r="T984" s="174"/>
    </row>
    <row r="985" spans="1:20" ht="12.5">
      <c r="A985" s="174"/>
      <c r="B985" s="174"/>
      <c r="C985" s="174"/>
      <c r="D985" s="174"/>
      <c r="E985" s="174"/>
      <c r="F985" s="174"/>
      <c r="G985" s="174"/>
      <c r="H985" s="174"/>
      <c r="I985" s="174"/>
      <c r="J985" s="174"/>
      <c r="K985" s="174"/>
      <c r="L985" s="174"/>
      <c r="M985" s="174"/>
      <c r="N985" s="174"/>
      <c r="O985" s="174"/>
      <c r="P985" s="250"/>
      <c r="Q985" s="174"/>
      <c r="R985" s="251"/>
      <c r="S985" s="249"/>
      <c r="T985" s="174"/>
    </row>
    <row r="986" spans="1:20" ht="12.5">
      <c r="A986" s="174"/>
      <c r="B986" s="174"/>
      <c r="C986" s="174"/>
      <c r="D986" s="174"/>
      <c r="E986" s="174"/>
      <c r="F986" s="174"/>
      <c r="G986" s="174"/>
      <c r="H986" s="174"/>
      <c r="I986" s="174"/>
      <c r="J986" s="174"/>
      <c r="K986" s="174"/>
      <c r="L986" s="174"/>
      <c r="M986" s="174"/>
      <c r="N986" s="174"/>
      <c r="O986" s="174"/>
      <c r="P986" s="250"/>
      <c r="Q986" s="174"/>
      <c r="R986" s="251"/>
      <c r="S986" s="249"/>
      <c r="T986" s="174"/>
    </row>
    <row r="987" spans="1:20" ht="12.5">
      <c r="A987" s="174"/>
      <c r="B987" s="174"/>
      <c r="C987" s="174"/>
      <c r="D987" s="174"/>
      <c r="E987" s="174"/>
      <c r="F987" s="174"/>
      <c r="G987" s="174"/>
      <c r="H987" s="174"/>
      <c r="I987" s="174"/>
      <c r="J987" s="174"/>
      <c r="K987" s="174"/>
      <c r="L987" s="174"/>
      <c r="M987" s="174"/>
      <c r="N987" s="174"/>
      <c r="O987" s="174"/>
      <c r="P987" s="250"/>
      <c r="Q987" s="174"/>
      <c r="R987" s="251"/>
      <c r="S987" s="249"/>
      <c r="T987" s="174"/>
    </row>
    <row r="988" spans="1:20" ht="12.5">
      <c r="A988" s="174"/>
      <c r="B988" s="174"/>
      <c r="C988" s="174"/>
      <c r="D988" s="174"/>
      <c r="E988" s="174"/>
      <c r="F988" s="174"/>
      <c r="G988" s="174"/>
      <c r="H988" s="174"/>
      <c r="I988" s="174"/>
      <c r="J988" s="174"/>
      <c r="K988" s="174"/>
      <c r="L988" s="174"/>
      <c r="M988" s="174"/>
      <c r="N988" s="174"/>
      <c r="O988" s="174"/>
      <c r="P988" s="250"/>
      <c r="Q988" s="174"/>
      <c r="R988" s="251"/>
      <c r="S988" s="249"/>
      <c r="T988" s="174"/>
    </row>
    <row r="989" spans="1:20" ht="12.5">
      <c r="A989" s="174"/>
      <c r="B989" s="174"/>
      <c r="C989" s="174"/>
      <c r="D989" s="174"/>
      <c r="E989" s="174"/>
      <c r="F989" s="174"/>
      <c r="G989" s="174"/>
      <c r="H989" s="174"/>
      <c r="I989" s="174"/>
      <c r="J989" s="174"/>
      <c r="K989" s="174"/>
      <c r="L989" s="174"/>
      <c r="M989" s="174"/>
      <c r="N989" s="174"/>
      <c r="O989" s="174"/>
      <c r="P989" s="250"/>
      <c r="Q989" s="174"/>
      <c r="R989" s="251"/>
      <c r="S989" s="249"/>
      <c r="T989" s="174"/>
    </row>
    <row r="990" spans="1:20" ht="12.5">
      <c r="A990" s="174"/>
      <c r="B990" s="174"/>
      <c r="C990" s="174"/>
      <c r="D990" s="174"/>
      <c r="E990" s="174"/>
      <c r="F990" s="174"/>
      <c r="G990" s="174"/>
      <c r="H990" s="174"/>
      <c r="I990" s="174"/>
      <c r="J990" s="174"/>
      <c r="K990" s="174"/>
      <c r="L990" s="174"/>
      <c r="M990" s="174"/>
      <c r="N990" s="174"/>
      <c r="O990" s="174"/>
      <c r="P990" s="250"/>
      <c r="Q990" s="174"/>
      <c r="R990" s="251"/>
      <c r="S990" s="249"/>
      <c r="T990" s="174"/>
    </row>
    <row r="991" spans="1:20" ht="12.5">
      <c r="A991" s="174"/>
      <c r="B991" s="174"/>
      <c r="C991" s="174"/>
      <c r="D991" s="174"/>
      <c r="E991" s="174"/>
      <c r="F991" s="174"/>
      <c r="G991" s="174"/>
      <c r="H991" s="174"/>
      <c r="I991" s="174"/>
      <c r="J991" s="174"/>
      <c r="K991" s="174"/>
      <c r="L991" s="174"/>
      <c r="M991" s="174"/>
      <c r="N991" s="174"/>
      <c r="O991" s="174"/>
      <c r="P991" s="250"/>
      <c r="Q991" s="174"/>
      <c r="R991" s="251"/>
      <c r="S991" s="249"/>
      <c r="T991" s="174"/>
    </row>
    <row r="992" spans="1:20" ht="12.5">
      <c r="A992" s="174"/>
      <c r="B992" s="174"/>
      <c r="C992" s="174"/>
      <c r="D992" s="174"/>
      <c r="E992" s="174"/>
      <c r="F992" s="174"/>
      <c r="G992" s="174"/>
      <c r="H992" s="174"/>
      <c r="I992" s="174"/>
      <c r="J992" s="174"/>
      <c r="K992" s="174"/>
      <c r="L992" s="174"/>
      <c r="M992" s="174"/>
      <c r="N992" s="174"/>
      <c r="O992" s="174"/>
      <c r="P992" s="250"/>
      <c r="Q992" s="174"/>
      <c r="R992" s="251"/>
      <c r="S992" s="249"/>
      <c r="T992" s="174"/>
    </row>
    <row r="993" spans="1:20" ht="12.5">
      <c r="A993" s="174"/>
      <c r="B993" s="174"/>
      <c r="C993" s="174"/>
      <c r="D993" s="174"/>
      <c r="E993" s="174"/>
      <c r="F993" s="174"/>
      <c r="G993" s="174"/>
      <c r="H993" s="174"/>
      <c r="I993" s="174"/>
      <c r="J993" s="174"/>
      <c r="K993" s="174"/>
      <c r="L993" s="174"/>
      <c r="M993" s="174"/>
      <c r="N993" s="174"/>
      <c r="O993" s="174"/>
      <c r="P993" s="250"/>
      <c r="Q993" s="174"/>
      <c r="R993" s="251"/>
      <c r="S993" s="249"/>
      <c r="T993" s="174"/>
    </row>
    <row r="994" spans="1:20" ht="12.5">
      <c r="A994" s="174"/>
      <c r="B994" s="174"/>
      <c r="C994" s="174"/>
      <c r="D994" s="174"/>
      <c r="E994" s="174"/>
      <c r="F994" s="174"/>
      <c r="G994" s="174"/>
      <c r="H994" s="174"/>
      <c r="I994" s="174"/>
      <c r="J994" s="174"/>
      <c r="K994" s="174"/>
      <c r="L994" s="174"/>
      <c r="M994" s="174"/>
      <c r="N994" s="174"/>
      <c r="O994" s="174"/>
      <c r="P994" s="250"/>
      <c r="Q994" s="174"/>
      <c r="R994" s="251"/>
      <c r="S994" s="249"/>
      <c r="T994" s="174"/>
    </row>
    <row r="995" spans="1:20" ht="12.5">
      <c r="A995" s="174"/>
      <c r="B995" s="174"/>
      <c r="C995" s="174"/>
      <c r="D995" s="174"/>
      <c r="E995" s="174"/>
      <c r="F995" s="174"/>
      <c r="G995" s="174"/>
      <c r="H995" s="174"/>
      <c r="I995" s="174"/>
      <c r="J995" s="174"/>
      <c r="K995" s="174"/>
      <c r="L995" s="174"/>
      <c r="M995" s="174"/>
      <c r="N995" s="174"/>
      <c r="O995" s="174"/>
      <c r="P995" s="250"/>
      <c r="Q995" s="174"/>
      <c r="R995" s="251"/>
      <c r="S995" s="249"/>
      <c r="T995" s="174"/>
    </row>
    <row r="996" spans="1:20" ht="12.5">
      <c r="A996" s="174"/>
      <c r="B996" s="174"/>
      <c r="C996" s="174"/>
      <c r="D996" s="174"/>
      <c r="E996" s="174"/>
      <c r="F996" s="174"/>
      <c r="G996" s="174"/>
      <c r="H996" s="174"/>
      <c r="I996" s="174"/>
      <c r="J996" s="174"/>
      <c r="K996" s="174"/>
      <c r="L996" s="174"/>
      <c r="M996" s="174"/>
      <c r="N996" s="174"/>
      <c r="O996" s="174"/>
      <c r="P996" s="250"/>
      <c r="Q996" s="174"/>
      <c r="R996" s="251"/>
      <c r="S996" s="249"/>
      <c r="T996" s="174"/>
    </row>
    <row r="997" spans="1:20" ht="12.5">
      <c r="A997" s="174"/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74"/>
      <c r="M997" s="174"/>
      <c r="N997" s="174"/>
      <c r="O997" s="174"/>
      <c r="P997" s="250"/>
      <c r="Q997" s="174"/>
      <c r="R997" s="251"/>
      <c r="S997" s="249"/>
      <c r="T997" s="174"/>
    </row>
    <row r="998" spans="1:20" ht="12.5">
      <c r="A998" s="174"/>
      <c r="B998" s="174"/>
      <c r="C998" s="174"/>
      <c r="D998" s="174"/>
      <c r="E998" s="174"/>
      <c r="F998" s="174"/>
      <c r="G998" s="174"/>
      <c r="H998" s="174"/>
      <c r="I998" s="174"/>
      <c r="J998" s="174"/>
      <c r="K998" s="174"/>
      <c r="L998" s="174"/>
      <c r="M998" s="174"/>
      <c r="N998" s="174"/>
      <c r="O998" s="174"/>
      <c r="P998" s="250"/>
      <c r="Q998" s="174"/>
      <c r="R998" s="251"/>
      <c r="S998" s="249"/>
      <c r="T998" s="174"/>
    </row>
    <row r="999" spans="1:20" ht="12.5">
      <c r="A999" s="174"/>
      <c r="B999" s="174"/>
      <c r="C999" s="174"/>
      <c r="D999" s="174"/>
      <c r="E999" s="174"/>
      <c r="F999" s="174"/>
      <c r="G999" s="174"/>
      <c r="H999" s="174"/>
      <c r="I999" s="174"/>
      <c r="J999" s="174"/>
      <c r="K999" s="174"/>
      <c r="L999" s="174"/>
      <c r="M999" s="174"/>
      <c r="N999" s="174"/>
      <c r="O999" s="174"/>
      <c r="P999" s="250"/>
      <c r="Q999" s="174"/>
      <c r="R999" s="251"/>
      <c r="S999" s="249"/>
      <c r="T999" s="174"/>
    </row>
    <row r="1000" spans="1:20" ht="12.5">
      <c r="A1000" s="174"/>
      <c r="B1000" s="174"/>
      <c r="C1000" s="174"/>
      <c r="D1000" s="174"/>
      <c r="E1000" s="174"/>
      <c r="F1000" s="174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250"/>
      <c r="Q1000" s="174"/>
      <c r="R1000" s="251"/>
      <c r="S1000" s="249"/>
      <c r="T1000" s="174"/>
    </row>
    <row r="1001" spans="1:20" ht="12.5">
      <c r="A1001" s="174"/>
      <c r="B1001" s="174"/>
      <c r="C1001" s="174"/>
      <c r="D1001" s="174"/>
      <c r="E1001" s="174"/>
      <c r="F1001" s="174"/>
      <c r="G1001" s="174"/>
      <c r="H1001" s="174"/>
      <c r="I1001" s="174"/>
      <c r="J1001" s="174"/>
      <c r="K1001" s="174"/>
      <c r="L1001" s="174"/>
      <c r="M1001" s="174"/>
      <c r="N1001" s="174"/>
      <c r="O1001" s="174"/>
      <c r="P1001" s="250"/>
      <c r="Q1001" s="174"/>
      <c r="R1001" s="251"/>
      <c r="S1001" s="249"/>
      <c r="T1001" s="174"/>
    </row>
    <row r="1002" spans="1:20" ht="12.5">
      <c r="A1002" s="174"/>
      <c r="B1002" s="174"/>
      <c r="C1002" s="174"/>
      <c r="D1002" s="174"/>
      <c r="E1002" s="174"/>
      <c r="F1002" s="174"/>
      <c r="G1002" s="174"/>
      <c r="H1002" s="174"/>
      <c r="I1002" s="174"/>
      <c r="J1002" s="174"/>
      <c r="K1002" s="174"/>
      <c r="L1002" s="174"/>
      <c r="M1002" s="174"/>
      <c r="N1002" s="174"/>
      <c r="O1002" s="174"/>
      <c r="P1002" s="250"/>
      <c r="Q1002" s="174"/>
      <c r="R1002" s="251"/>
      <c r="S1002" s="249"/>
      <c r="T1002" s="174"/>
    </row>
    <row r="1003" spans="1:20" ht="12.5">
      <c r="A1003" s="174"/>
      <c r="B1003" s="174"/>
      <c r="C1003" s="174"/>
      <c r="D1003" s="174"/>
      <c r="E1003" s="174"/>
      <c r="F1003" s="174"/>
      <c r="G1003" s="174"/>
      <c r="H1003" s="174"/>
      <c r="I1003" s="174"/>
      <c r="J1003" s="174"/>
      <c r="K1003" s="174"/>
      <c r="L1003" s="174"/>
      <c r="M1003" s="174"/>
      <c r="N1003" s="174"/>
      <c r="O1003" s="174"/>
      <c r="P1003" s="250"/>
      <c r="Q1003" s="174"/>
      <c r="R1003" s="251"/>
      <c r="S1003" s="249"/>
      <c r="T1003" s="174"/>
    </row>
    <row r="1004" spans="1:20" ht="12.5">
      <c r="A1004" s="174"/>
      <c r="B1004" s="174"/>
      <c r="C1004" s="174"/>
      <c r="D1004" s="174"/>
      <c r="E1004" s="174"/>
      <c r="F1004" s="174"/>
      <c r="G1004" s="174"/>
      <c r="H1004" s="174"/>
      <c r="I1004" s="174"/>
      <c r="J1004" s="174"/>
      <c r="K1004" s="174"/>
      <c r="L1004" s="174"/>
      <c r="M1004" s="174"/>
      <c r="N1004" s="174"/>
      <c r="O1004" s="174"/>
      <c r="P1004" s="250"/>
      <c r="Q1004" s="174"/>
      <c r="R1004" s="251"/>
      <c r="S1004" s="249"/>
      <c r="T1004" s="174"/>
    </row>
    <row r="1005" spans="1:20" ht="12.5">
      <c r="A1005" s="174"/>
      <c r="B1005" s="174"/>
      <c r="C1005" s="174"/>
      <c r="D1005" s="174"/>
      <c r="E1005" s="174"/>
      <c r="F1005" s="174"/>
      <c r="G1005" s="174"/>
      <c r="H1005" s="174"/>
      <c r="I1005" s="174"/>
      <c r="J1005" s="174"/>
      <c r="K1005" s="174"/>
      <c r="L1005" s="174"/>
      <c r="M1005" s="174"/>
      <c r="N1005" s="174"/>
      <c r="O1005" s="174"/>
      <c r="P1005" s="250"/>
      <c r="Q1005" s="174"/>
      <c r="R1005" s="251"/>
      <c r="S1005" s="249"/>
      <c r="T1005" s="174"/>
    </row>
    <row r="1006" spans="1:20" ht="12.5">
      <c r="A1006" s="174"/>
      <c r="B1006" s="174"/>
      <c r="C1006" s="174"/>
      <c r="D1006" s="174"/>
      <c r="E1006" s="174"/>
      <c r="F1006" s="174"/>
      <c r="G1006" s="174"/>
      <c r="H1006" s="174"/>
      <c r="I1006" s="174"/>
      <c r="J1006" s="174"/>
      <c r="K1006" s="174"/>
      <c r="L1006" s="174"/>
      <c r="M1006" s="174"/>
      <c r="N1006" s="174"/>
      <c r="O1006" s="174"/>
      <c r="P1006" s="250"/>
      <c r="Q1006" s="174"/>
      <c r="R1006" s="251"/>
      <c r="S1006" s="249"/>
      <c r="T1006" s="174"/>
    </row>
    <row r="1007" spans="1:20" ht="12.5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  <c r="K1007" s="174"/>
      <c r="L1007" s="174"/>
      <c r="M1007" s="174"/>
      <c r="N1007" s="174"/>
      <c r="O1007" s="174"/>
      <c r="P1007" s="250"/>
      <c r="Q1007" s="174"/>
      <c r="R1007" s="251"/>
      <c r="S1007" s="249"/>
      <c r="T1007" s="174"/>
    </row>
    <row r="1008" spans="1:20" ht="12.5">
      <c r="A1008" s="174"/>
      <c r="B1008" s="174"/>
      <c r="C1008" s="174"/>
      <c r="D1008" s="174"/>
      <c r="E1008" s="174"/>
      <c r="F1008" s="174"/>
      <c r="G1008" s="174"/>
      <c r="H1008" s="174"/>
      <c r="I1008" s="174"/>
      <c r="J1008" s="174"/>
      <c r="K1008" s="174"/>
      <c r="L1008" s="174"/>
      <c r="M1008" s="174"/>
      <c r="N1008" s="174"/>
      <c r="O1008" s="174"/>
      <c r="P1008" s="250"/>
      <c r="Q1008" s="174"/>
      <c r="R1008" s="251"/>
      <c r="S1008" s="249"/>
      <c r="T1008" s="174"/>
    </row>
    <row r="1009" spans="1:20" ht="12.5">
      <c r="A1009" s="174"/>
      <c r="B1009" s="174"/>
      <c r="C1009" s="174"/>
      <c r="D1009" s="174"/>
      <c r="E1009" s="174"/>
      <c r="F1009" s="174"/>
      <c r="G1009" s="174"/>
      <c r="H1009" s="174"/>
      <c r="I1009" s="174"/>
      <c r="J1009" s="174"/>
      <c r="K1009" s="174"/>
      <c r="L1009" s="174"/>
      <c r="M1009" s="174"/>
      <c r="N1009" s="174"/>
      <c r="O1009" s="174"/>
      <c r="P1009" s="250"/>
      <c r="Q1009" s="174"/>
      <c r="R1009" s="251"/>
      <c r="S1009" s="249"/>
      <c r="T1009" s="174"/>
    </row>
    <row r="1010" spans="1:20" ht="12.5">
      <c r="A1010" s="174"/>
      <c r="B1010" s="174"/>
      <c r="C1010" s="174"/>
      <c r="D1010" s="174"/>
      <c r="E1010" s="174"/>
      <c r="F1010" s="174"/>
      <c r="G1010" s="174"/>
      <c r="H1010" s="174"/>
      <c r="I1010" s="174"/>
      <c r="J1010" s="174"/>
      <c r="K1010" s="174"/>
      <c r="L1010" s="174"/>
      <c r="M1010" s="174"/>
      <c r="N1010" s="174"/>
      <c r="O1010" s="174"/>
      <c r="P1010" s="250"/>
      <c r="Q1010" s="174"/>
      <c r="R1010" s="251"/>
      <c r="S1010" s="249"/>
      <c r="T1010" s="174"/>
    </row>
    <row r="1011" spans="1:20" ht="12.5">
      <c r="A1011" s="174"/>
      <c r="B1011" s="174"/>
      <c r="C1011" s="174"/>
      <c r="D1011" s="174"/>
      <c r="E1011" s="174"/>
      <c r="F1011" s="174"/>
      <c r="G1011" s="174"/>
      <c r="H1011" s="174"/>
      <c r="I1011" s="174"/>
      <c r="J1011" s="174"/>
      <c r="K1011" s="174"/>
      <c r="L1011" s="174"/>
      <c r="M1011" s="174"/>
      <c r="N1011" s="174"/>
      <c r="O1011" s="174"/>
      <c r="P1011" s="250"/>
      <c r="Q1011" s="174"/>
      <c r="R1011" s="251"/>
      <c r="S1011" s="249"/>
      <c r="T1011" s="174"/>
    </row>
    <row r="1012" spans="1:20" ht="12.5">
      <c r="A1012" s="174"/>
      <c r="B1012" s="174"/>
      <c r="C1012" s="174"/>
      <c r="D1012" s="174"/>
      <c r="E1012" s="174"/>
      <c r="F1012" s="174"/>
      <c r="G1012" s="174"/>
      <c r="H1012" s="174"/>
      <c r="I1012" s="174"/>
      <c r="J1012" s="174"/>
      <c r="K1012" s="174"/>
      <c r="L1012" s="174"/>
      <c r="M1012" s="174"/>
      <c r="N1012" s="174"/>
      <c r="O1012" s="174"/>
      <c r="P1012" s="250"/>
      <c r="Q1012" s="174"/>
      <c r="R1012" s="251"/>
      <c r="S1012" s="249"/>
      <c r="T1012" s="174"/>
    </row>
    <row r="1013" spans="1:20" ht="12.5">
      <c r="A1013" s="174"/>
      <c r="B1013" s="174"/>
      <c r="C1013" s="174"/>
      <c r="D1013" s="174"/>
      <c r="E1013" s="174"/>
      <c r="F1013" s="174"/>
      <c r="G1013" s="174"/>
      <c r="H1013" s="174"/>
      <c r="I1013" s="174"/>
      <c r="J1013" s="174"/>
      <c r="K1013" s="174"/>
      <c r="L1013" s="174"/>
      <c r="M1013" s="174"/>
      <c r="N1013" s="174"/>
      <c r="O1013" s="174"/>
      <c r="P1013" s="250"/>
      <c r="Q1013" s="174"/>
      <c r="R1013" s="251"/>
      <c r="S1013" s="249"/>
      <c r="T1013" s="174"/>
    </row>
    <row r="1014" spans="1:20" ht="12.5">
      <c r="A1014" s="174"/>
      <c r="B1014" s="174"/>
      <c r="C1014" s="174"/>
      <c r="D1014" s="174"/>
      <c r="E1014" s="174"/>
      <c r="F1014" s="174"/>
      <c r="G1014" s="174"/>
      <c r="H1014" s="174"/>
      <c r="I1014" s="174"/>
      <c r="J1014" s="174"/>
      <c r="K1014" s="174"/>
      <c r="L1014" s="174"/>
      <c r="M1014" s="174"/>
      <c r="N1014" s="174"/>
      <c r="O1014" s="174"/>
      <c r="P1014" s="250"/>
      <c r="Q1014" s="174"/>
      <c r="R1014" s="251"/>
      <c r="S1014" s="249"/>
      <c r="T1014" s="174"/>
    </row>
    <row r="1015" spans="1:20" ht="12.5">
      <c r="A1015" s="174"/>
      <c r="B1015" s="174"/>
      <c r="C1015" s="174"/>
      <c r="D1015" s="174"/>
      <c r="E1015" s="174"/>
      <c r="F1015" s="174"/>
      <c r="G1015" s="174"/>
      <c r="H1015" s="174"/>
      <c r="I1015" s="174"/>
      <c r="J1015" s="174"/>
      <c r="K1015" s="174"/>
      <c r="L1015" s="174"/>
      <c r="M1015" s="174"/>
      <c r="N1015" s="174"/>
      <c r="O1015" s="174"/>
      <c r="P1015" s="250"/>
      <c r="Q1015" s="174"/>
      <c r="R1015" s="251"/>
      <c r="S1015" s="249"/>
      <c r="T1015" s="174"/>
    </row>
    <row r="1016" spans="1:20" ht="12.5">
      <c r="A1016" s="174"/>
      <c r="B1016" s="174"/>
      <c r="C1016" s="174"/>
      <c r="D1016" s="174"/>
      <c r="E1016" s="174"/>
      <c r="F1016" s="174"/>
      <c r="G1016" s="174"/>
      <c r="H1016" s="174"/>
      <c r="I1016" s="174"/>
      <c r="J1016" s="174"/>
      <c r="K1016" s="174"/>
      <c r="L1016" s="174"/>
      <c r="M1016" s="174"/>
      <c r="N1016" s="174"/>
      <c r="O1016" s="174"/>
      <c r="P1016" s="250"/>
      <c r="Q1016" s="174"/>
      <c r="R1016" s="251"/>
      <c r="S1016" s="249"/>
      <c r="T1016" s="174"/>
    </row>
    <row r="1017" spans="1:20" ht="12.5">
      <c r="A1017" s="174"/>
      <c r="B1017" s="174"/>
      <c r="C1017" s="174"/>
      <c r="D1017" s="174"/>
      <c r="E1017" s="174"/>
      <c r="F1017" s="174"/>
      <c r="G1017" s="174"/>
      <c r="H1017" s="174"/>
      <c r="I1017" s="174"/>
      <c r="J1017" s="174"/>
      <c r="K1017" s="174"/>
      <c r="L1017" s="174"/>
      <c r="M1017" s="174"/>
      <c r="N1017" s="174"/>
      <c r="O1017" s="174"/>
      <c r="P1017" s="250"/>
      <c r="Q1017" s="174"/>
      <c r="R1017" s="251"/>
      <c r="S1017" s="249"/>
      <c r="T1017" s="174"/>
    </row>
    <row r="1018" spans="1:20" ht="12.5">
      <c r="A1018" s="174"/>
      <c r="B1018" s="174"/>
      <c r="C1018" s="174"/>
      <c r="D1018" s="174"/>
      <c r="E1018" s="174"/>
      <c r="F1018" s="174"/>
      <c r="G1018" s="174"/>
      <c r="H1018" s="174"/>
      <c r="I1018" s="174"/>
      <c r="J1018" s="174"/>
      <c r="K1018" s="174"/>
      <c r="L1018" s="174"/>
      <c r="M1018" s="174"/>
      <c r="N1018" s="174"/>
      <c r="O1018" s="174"/>
      <c r="P1018" s="250"/>
      <c r="Q1018" s="174"/>
      <c r="R1018" s="251"/>
      <c r="S1018" s="249"/>
      <c r="T1018" s="174"/>
    </row>
    <row r="1019" spans="1:20" ht="12.5">
      <c r="A1019" s="174"/>
      <c r="B1019" s="174"/>
      <c r="C1019" s="174"/>
      <c r="D1019" s="174"/>
      <c r="E1019" s="174"/>
      <c r="F1019" s="174"/>
      <c r="G1019" s="174"/>
      <c r="H1019" s="174"/>
      <c r="I1019" s="174"/>
      <c r="J1019" s="174"/>
      <c r="K1019" s="174"/>
      <c r="L1019" s="174"/>
      <c r="M1019" s="174"/>
      <c r="N1019" s="174"/>
      <c r="O1019" s="174"/>
      <c r="P1019" s="250"/>
      <c r="Q1019" s="174"/>
      <c r="R1019" s="251"/>
      <c r="S1019" s="249"/>
      <c r="T1019" s="174"/>
    </row>
    <row r="1020" spans="1:20" ht="12.5">
      <c r="A1020" s="174"/>
      <c r="B1020" s="174"/>
      <c r="C1020" s="174"/>
      <c r="D1020" s="174"/>
      <c r="E1020" s="174"/>
      <c r="F1020" s="174"/>
      <c r="G1020" s="174"/>
      <c r="H1020" s="174"/>
      <c r="I1020" s="174"/>
      <c r="J1020" s="174"/>
      <c r="K1020" s="174"/>
      <c r="L1020" s="174"/>
      <c r="M1020" s="174"/>
      <c r="N1020" s="174"/>
      <c r="O1020" s="174"/>
      <c r="P1020" s="250"/>
      <c r="Q1020" s="174"/>
      <c r="R1020" s="251"/>
      <c r="S1020" s="249"/>
      <c r="T1020" s="174"/>
    </row>
    <row r="1021" spans="1:20" ht="12.5">
      <c r="A1021" s="174"/>
      <c r="B1021" s="174"/>
      <c r="C1021" s="174"/>
      <c r="D1021" s="174"/>
      <c r="E1021" s="174"/>
      <c r="F1021" s="174"/>
      <c r="G1021" s="174"/>
      <c r="H1021" s="174"/>
      <c r="I1021" s="174"/>
      <c r="J1021" s="174"/>
      <c r="K1021" s="174"/>
      <c r="L1021" s="174"/>
      <c r="M1021" s="174"/>
      <c r="N1021" s="174"/>
      <c r="O1021" s="174"/>
      <c r="P1021" s="250"/>
      <c r="Q1021" s="174"/>
      <c r="R1021" s="251"/>
      <c r="S1021" s="249"/>
      <c r="T1021" s="174"/>
    </row>
    <row r="1022" spans="1:20" ht="12.5">
      <c r="A1022" s="174"/>
      <c r="B1022" s="174"/>
      <c r="C1022" s="174"/>
      <c r="D1022" s="174"/>
      <c r="E1022" s="174"/>
      <c r="F1022" s="174"/>
      <c r="G1022" s="174"/>
      <c r="H1022" s="174"/>
      <c r="I1022" s="174"/>
      <c r="J1022" s="174"/>
      <c r="K1022" s="174"/>
      <c r="L1022" s="174"/>
      <c r="M1022" s="174"/>
      <c r="N1022" s="174"/>
      <c r="O1022" s="174"/>
      <c r="P1022" s="250"/>
      <c r="Q1022" s="174"/>
      <c r="R1022" s="251"/>
      <c r="S1022" s="249"/>
      <c r="T1022" s="174"/>
    </row>
    <row r="1023" spans="1:20" ht="12.5">
      <c r="A1023" s="174"/>
      <c r="B1023" s="174"/>
      <c r="C1023" s="174"/>
      <c r="D1023" s="174"/>
      <c r="E1023" s="174"/>
      <c r="F1023" s="174"/>
      <c r="G1023" s="174"/>
      <c r="H1023" s="174"/>
      <c r="I1023" s="174"/>
      <c r="J1023" s="174"/>
      <c r="K1023" s="174"/>
      <c r="L1023" s="174"/>
      <c r="M1023" s="174"/>
      <c r="N1023" s="174"/>
      <c r="O1023" s="174"/>
      <c r="P1023" s="250"/>
      <c r="Q1023" s="174"/>
      <c r="R1023" s="251"/>
      <c r="S1023" s="249"/>
      <c r="T1023" s="174"/>
    </row>
    <row r="1024" spans="1:20" ht="12.5">
      <c r="A1024" s="174"/>
      <c r="B1024" s="174"/>
      <c r="C1024" s="174"/>
      <c r="D1024" s="174"/>
      <c r="E1024" s="174"/>
      <c r="F1024" s="174"/>
      <c r="G1024" s="174"/>
      <c r="H1024" s="174"/>
      <c r="I1024" s="174"/>
      <c r="J1024" s="174"/>
      <c r="K1024" s="174"/>
      <c r="L1024" s="174"/>
      <c r="M1024" s="174"/>
      <c r="N1024" s="174"/>
      <c r="O1024" s="174"/>
      <c r="P1024" s="250"/>
      <c r="Q1024" s="174"/>
      <c r="R1024" s="251"/>
      <c r="S1024" s="249"/>
      <c r="T1024" s="174"/>
    </row>
    <row r="1025" spans="1:20" ht="12.5">
      <c r="A1025" s="174"/>
      <c r="B1025" s="174"/>
      <c r="C1025" s="174"/>
      <c r="D1025" s="174"/>
      <c r="E1025" s="174"/>
      <c r="F1025" s="174"/>
      <c r="G1025" s="174"/>
      <c r="H1025" s="174"/>
      <c r="I1025" s="174"/>
      <c r="J1025" s="174"/>
      <c r="K1025" s="174"/>
      <c r="L1025" s="174"/>
      <c r="M1025" s="174"/>
      <c r="N1025" s="174"/>
      <c r="O1025" s="174"/>
      <c r="P1025" s="250"/>
      <c r="Q1025" s="174"/>
      <c r="R1025" s="251"/>
      <c r="S1025" s="249"/>
      <c r="T1025" s="174"/>
    </row>
    <row r="1026" spans="1:20" ht="12.5">
      <c r="A1026" s="174"/>
      <c r="B1026" s="174"/>
      <c r="C1026" s="174"/>
      <c r="D1026" s="174"/>
      <c r="E1026" s="174"/>
      <c r="F1026" s="174"/>
      <c r="G1026" s="174"/>
      <c r="H1026" s="174"/>
      <c r="I1026" s="174"/>
      <c r="J1026" s="174"/>
      <c r="K1026" s="174"/>
      <c r="L1026" s="174"/>
      <c r="M1026" s="174"/>
      <c r="N1026" s="174"/>
      <c r="O1026" s="174"/>
      <c r="P1026" s="250"/>
      <c r="Q1026" s="174"/>
      <c r="R1026" s="251"/>
      <c r="S1026" s="249"/>
      <c r="T1026" s="174"/>
    </row>
    <row r="1027" spans="1:20" ht="12.5">
      <c r="A1027" s="174"/>
      <c r="B1027" s="174"/>
      <c r="C1027" s="174"/>
      <c r="D1027" s="174"/>
      <c r="E1027" s="174"/>
      <c r="F1027" s="174"/>
      <c r="G1027" s="174"/>
      <c r="H1027" s="174"/>
      <c r="I1027" s="174"/>
      <c r="J1027" s="174"/>
      <c r="K1027" s="174"/>
      <c r="L1027" s="174"/>
      <c r="M1027" s="174"/>
      <c r="N1027" s="174"/>
      <c r="O1027" s="174"/>
      <c r="P1027" s="250"/>
      <c r="Q1027" s="174"/>
      <c r="R1027" s="251"/>
      <c r="S1027" s="249"/>
      <c r="T1027" s="174"/>
    </row>
    <row r="1028" spans="1:20" ht="12.5">
      <c r="A1028" s="174"/>
      <c r="B1028" s="174"/>
      <c r="C1028" s="174"/>
      <c r="D1028" s="174"/>
      <c r="E1028" s="174"/>
      <c r="F1028" s="174"/>
      <c r="G1028" s="174"/>
      <c r="H1028" s="174"/>
      <c r="I1028" s="174"/>
      <c r="J1028" s="174"/>
      <c r="K1028" s="174"/>
      <c r="L1028" s="174"/>
      <c r="M1028" s="174"/>
      <c r="N1028" s="174"/>
      <c r="O1028" s="174"/>
      <c r="P1028" s="250"/>
      <c r="Q1028" s="174"/>
      <c r="R1028" s="251"/>
      <c r="S1028" s="249"/>
      <c r="T1028" s="174"/>
    </row>
    <row r="1029" spans="1:20" ht="12.5">
      <c r="A1029" s="174"/>
      <c r="B1029" s="174"/>
      <c r="C1029" s="174"/>
      <c r="D1029" s="174"/>
      <c r="E1029" s="174"/>
      <c r="F1029" s="174"/>
      <c r="G1029" s="174"/>
      <c r="H1029" s="174"/>
      <c r="I1029" s="174"/>
      <c r="J1029" s="174"/>
      <c r="K1029" s="174"/>
      <c r="L1029" s="174"/>
      <c r="M1029" s="174"/>
      <c r="N1029" s="174"/>
      <c r="O1029" s="174"/>
      <c r="P1029" s="250"/>
      <c r="Q1029" s="174"/>
      <c r="R1029" s="251"/>
      <c r="S1029" s="249"/>
      <c r="T1029" s="174"/>
    </row>
    <row r="1030" spans="1:20" ht="12.5">
      <c r="A1030" s="174"/>
      <c r="B1030" s="174"/>
      <c r="C1030" s="174"/>
      <c r="D1030" s="174"/>
      <c r="E1030" s="174"/>
      <c r="F1030" s="174"/>
      <c r="G1030" s="174"/>
      <c r="H1030" s="174"/>
      <c r="I1030" s="174"/>
      <c r="J1030" s="174"/>
      <c r="K1030" s="174"/>
      <c r="L1030" s="174"/>
      <c r="M1030" s="174"/>
      <c r="N1030" s="174"/>
      <c r="O1030" s="174"/>
      <c r="P1030" s="250"/>
      <c r="Q1030" s="174"/>
      <c r="R1030" s="251"/>
      <c r="S1030" s="249"/>
      <c r="T1030" s="174"/>
    </row>
    <row r="1031" spans="1:20" ht="12.5">
      <c r="A1031" s="174"/>
      <c r="B1031" s="174"/>
      <c r="C1031" s="174"/>
      <c r="D1031" s="174"/>
      <c r="E1031" s="174"/>
      <c r="F1031" s="174"/>
      <c r="G1031" s="174"/>
      <c r="H1031" s="174"/>
      <c r="I1031" s="174"/>
      <c r="J1031" s="174"/>
      <c r="K1031" s="174"/>
      <c r="L1031" s="174"/>
      <c r="M1031" s="174"/>
      <c r="N1031" s="174"/>
      <c r="O1031" s="174"/>
      <c r="P1031" s="250"/>
      <c r="Q1031" s="174"/>
      <c r="R1031" s="251"/>
      <c r="S1031" s="249"/>
      <c r="T1031" s="174"/>
    </row>
    <row r="1032" spans="1:20" ht="12.5">
      <c r="A1032" s="174"/>
      <c r="B1032" s="174"/>
      <c r="C1032" s="174"/>
      <c r="D1032" s="174"/>
      <c r="E1032" s="174"/>
      <c r="F1032" s="174"/>
      <c r="G1032" s="174"/>
      <c r="H1032" s="174"/>
      <c r="I1032" s="174"/>
      <c r="J1032" s="174"/>
      <c r="K1032" s="174"/>
      <c r="L1032" s="174"/>
      <c r="M1032" s="174"/>
      <c r="N1032" s="174"/>
      <c r="O1032" s="174"/>
      <c r="P1032" s="250"/>
      <c r="Q1032" s="174"/>
      <c r="R1032" s="251"/>
      <c r="S1032" s="249"/>
      <c r="T1032" s="174"/>
    </row>
    <row r="1033" spans="1:20" ht="12.5">
      <c r="A1033" s="174"/>
      <c r="B1033" s="174"/>
      <c r="C1033" s="174"/>
      <c r="D1033" s="174"/>
      <c r="E1033" s="174"/>
      <c r="F1033" s="174"/>
      <c r="G1033" s="174"/>
      <c r="H1033" s="174"/>
      <c r="I1033" s="174"/>
      <c r="J1033" s="174"/>
      <c r="K1033" s="174"/>
      <c r="L1033" s="174"/>
      <c r="M1033" s="174"/>
      <c r="N1033" s="174"/>
      <c r="O1033" s="174"/>
      <c r="P1033" s="250"/>
      <c r="Q1033" s="174"/>
      <c r="R1033" s="251"/>
      <c r="S1033" s="249"/>
      <c r="T1033" s="174"/>
    </row>
    <row r="1034" spans="1:20" ht="12.5">
      <c r="A1034" s="174"/>
      <c r="B1034" s="174"/>
      <c r="C1034" s="174"/>
      <c r="D1034" s="174"/>
      <c r="E1034" s="174"/>
      <c r="F1034" s="174"/>
      <c r="G1034" s="174"/>
      <c r="H1034" s="174"/>
      <c r="I1034" s="174"/>
      <c r="J1034" s="174"/>
      <c r="K1034" s="174"/>
      <c r="L1034" s="174"/>
      <c r="M1034" s="174"/>
      <c r="N1034" s="174"/>
      <c r="O1034" s="174"/>
      <c r="P1034" s="250"/>
      <c r="Q1034" s="174"/>
      <c r="R1034" s="251"/>
      <c r="S1034" s="249"/>
      <c r="T1034" s="174"/>
    </row>
    <row r="1035" spans="1:20" ht="12.5">
      <c r="A1035" s="174"/>
      <c r="B1035" s="174"/>
      <c r="C1035" s="174"/>
      <c r="D1035" s="174"/>
      <c r="E1035" s="174"/>
      <c r="F1035" s="174"/>
      <c r="G1035" s="174"/>
      <c r="H1035" s="174"/>
      <c r="I1035" s="174"/>
      <c r="J1035" s="174"/>
      <c r="K1035" s="174"/>
      <c r="L1035" s="174"/>
      <c r="M1035" s="174"/>
      <c r="N1035" s="174"/>
      <c r="O1035" s="174"/>
      <c r="P1035" s="250"/>
      <c r="Q1035" s="174"/>
      <c r="R1035" s="252"/>
      <c r="S1035" s="249"/>
      <c r="T1035" s="174"/>
    </row>
    <row r="1036" spans="1:20" ht="12.5">
      <c r="A1036" s="174"/>
      <c r="B1036" s="174"/>
      <c r="C1036" s="174"/>
      <c r="D1036" s="174"/>
      <c r="E1036" s="174"/>
      <c r="F1036" s="174"/>
      <c r="G1036" s="174"/>
      <c r="H1036" s="174"/>
      <c r="I1036" s="174"/>
      <c r="J1036" s="174"/>
      <c r="K1036" s="174"/>
      <c r="L1036" s="174"/>
      <c r="M1036" s="174"/>
      <c r="N1036" s="174"/>
      <c r="O1036" s="174"/>
      <c r="P1036" s="250"/>
      <c r="Q1036" s="174"/>
      <c r="R1036" s="251"/>
      <c r="S1036" s="249"/>
      <c r="T1036" s="174"/>
    </row>
    <row r="1037" spans="1:20" ht="12.5">
      <c r="A1037" s="174"/>
      <c r="B1037" s="174"/>
      <c r="C1037" s="174"/>
      <c r="D1037" s="174"/>
      <c r="E1037" s="174"/>
      <c r="F1037" s="174"/>
      <c r="G1037" s="174"/>
      <c r="H1037" s="174"/>
      <c r="I1037" s="174"/>
      <c r="J1037" s="174"/>
      <c r="K1037" s="174"/>
      <c r="L1037" s="174"/>
      <c r="M1037" s="174"/>
      <c r="N1037" s="174"/>
      <c r="O1037" s="174"/>
      <c r="P1037" s="250"/>
      <c r="Q1037" s="174"/>
      <c r="R1037" s="251"/>
      <c r="S1037" s="249"/>
      <c r="T1037" s="174"/>
    </row>
    <row r="1038" spans="1:20" ht="12.5">
      <c r="A1038" s="174"/>
      <c r="B1038" s="174"/>
      <c r="C1038" s="174"/>
      <c r="D1038" s="174"/>
      <c r="E1038" s="174"/>
      <c r="F1038" s="174"/>
      <c r="G1038" s="174"/>
      <c r="H1038" s="174"/>
      <c r="I1038" s="174"/>
      <c r="J1038" s="174"/>
      <c r="K1038" s="174"/>
      <c r="L1038" s="174"/>
      <c r="M1038" s="174"/>
      <c r="N1038" s="174"/>
      <c r="O1038" s="174"/>
      <c r="P1038" s="250"/>
      <c r="Q1038" s="174"/>
      <c r="R1038" s="251"/>
      <c r="S1038" s="249"/>
      <c r="T1038" s="174"/>
    </row>
    <row r="1039" spans="1:20" ht="12.5">
      <c r="A1039" s="174"/>
      <c r="B1039" s="174"/>
      <c r="C1039" s="174"/>
      <c r="D1039" s="174"/>
      <c r="E1039" s="174"/>
      <c r="F1039" s="174"/>
      <c r="G1039" s="174"/>
      <c r="H1039" s="174"/>
      <c r="I1039" s="174"/>
      <c r="J1039" s="174"/>
      <c r="K1039" s="174"/>
      <c r="L1039" s="174"/>
      <c r="M1039" s="174"/>
      <c r="N1039" s="174"/>
      <c r="O1039" s="174"/>
      <c r="P1039" s="250"/>
      <c r="Q1039" s="174"/>
      <c r="R1039" s="251"/>
      <c r="S1039" s="249"/>
      <c r="T1039" s="174"/>
    </row>
  </sheetData>
  <autoFilter ref="A1:T383" xr:uid="{00000000-0009-0000-0000-000003000000}"/>
  <mergeCells count="3">
    <mergeCell ref="A383:E383"/>
    <mergeCell ref="G383:M383"/>
    <mergeCell ref="S383:T38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CM</vt:lpstr>
      <vt:lpstr>CD</vt:lpstr>
      <vt:lpstr>LA</vt:lpstr>
      <vt:lpstr>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INTA</cp:lastModifiedBy>
  <dcterms:modified xsi:type="dcterms:W3CDTF">2022-03-03T15:44:41Z</dcterms:modified>
</cp:coreProperties>
</file>